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23"/>
  <workbookPr/>
  <mc:AlternateContent xmlns:mc="http://schemas.openxmlformats.org/markup-compatibility/2006">
    <mc:Choice Requires="x15">
      <x15ac:absPath xmlns:x15ac="http://schemas.microsoft.com/office/spreadsheetml/2010/11/ac" url="/Users/cgillman/Desktop/"/>
    </mc:Choice>
  </mc:AlternateContent>
  <xr:revisionPtr revIDLastSave="0" documentId="8_{83B24366-6D2A-2942-800E-6ADC422BEE5C}" xr6:coauthVersionLast="33" xr6:coauthVersionMax="33" xr10:uidLastSave="{00000000-0000-0000-0000-000000000000}"/>
  <bookViews>
    <workbookView xWindow="1020" yWindow="760" windowWidth="28800" windowHeight="17540" activeTab="6" xr2:uid="{00000000-000D-0000-FFFF-FFFF00000000}"/>
  </bookViews>
  <sheets>
    <sheet name="Introduction" sheetId="9" r:id="rId1"/>
    <sheet name="Papers" sheetId="1" r:id="rId2"/>
    <sheet name="Study INNOVATION" sheetId="2" r:id="rId3"/>
    <sheet name="Study INTERNATIONALISATION" sheetId="3" r:id="rId4"/>
    <sheet name="Study INVESTING TOGETHER" sheetId="4" r:id="rId5"/>
    <sheet name="Study INCLUSIVE GROWTH" sheetId="5" r:id="rId6"/>
    <sheet name="Research Projects" sheetId="6" r:id="rId7"/>
    <sheet name="PhD Theses" sheetId="8" r:id="rId8"/>
  </sheets>
  <definedNames>
    <definedName name="_xlnm._FilterDatabase" localSheetId="1" hidden="1">Papers!$A$1:$AI$1</definedName>
    <definedName name="_xlnm._FilterDatabase" localSheetId="7" hidden="1">'PhD Theses'!$A$1:$K$1000</definedName>
    <definedName name="_xlnm._FilterDatabase" localSheetId="6" hidden="1">'Research Projects'!$A$1:$L$1000</definedName>
    <definedName name="_xlnm._FilterDatabase" localSheetId="5" hidden="1">'Study INCLUSIVE GROWTH'!$A$1:$Y$76</definedName>
    <definedName name="_xlnm._FilterDatabase" localSheetId="2" hidden="1">'Study INNOVATION'!$A$1:$Z$45</definedName>
    <definedName name="_xlnm._FilterDatabase" localSheetId="3" hidden="1">'Study INTERNATIONALISATION'!$A$1:$AF$1134</definedName>
    <definedName name="_xlnm._FilterDatabase" localSheetId="4" hidden="1">'Study INVESTING TOGETHER'!$A$1:$U$1</definedName>
  </definedNames>
  <calcPr calcId="179017"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Y2" i="5" l="1"/>
  <c r="Y3" i="5"/>
  <c r="Y4" i="5"/>
  <c r="Y5" i="5"/>
  <c r="Y6" i="5"/>
  <c r="Y7" i="5"/>
  <c r="Y8" i="5"/>
  <c r="Y9" i="5"/>
  <c r="Y10" i="5"/>
  <c r="Y11" i="5"/>
  <c r="Y12" i="5"/>
  <c r="Y13" i="5"/>
  <c r="Y14" i="5"/>
  <c r="Y15" i="5"/>
  <c r="Y16" i="5"/>
  <c r="Y17" i="5"/>
  <c r="Y18" i="5"/>
  <c r="Y19" i="5"/>
  <c r="Y20" i="5"/>
  <c r="Y21" i="5"/>
  <c r="Y22" i="5"/>
  <c r="Y23" i="5"/>
  <c r="Y24" i="5"/>
  <c r="Y25" i="5"/>
  <c r="Y26" i="5"/>
  <c r="Y27" i="5"/>
  <c r="Y28" i="5"/>
  <c r="Y29" i="5"/>
  <c r="Y30" i="5"/>
  <c r="Y32" i="5"/>
  <c r="Y34" i="5"/>
  <c r="S277" i="1"/>
  <c r="B14" i="1"/>
  <c r="S229" i="1"/>
  <c r="S36" i="4"/>
  <c r="S35" i="4"/>
  <c r="S34" i="4"/>
  <c r="S32" i="4"/>
  <c r="S31" i="4"/>
  <c r="S30" i="4"/>
  <c r="S29" i="4"/>
  <c r="S28" i="4"/>
  <c r="S27" i="4"/>
  <c r="S26" i="4"/>
  <c r="S25" i="4"/>
  <c r="S24" i="4"/>
  <c r="S23" i="4"/>
  <c r="S22" i="4"/>
  <c r="S21" i="4"/>
  <c r="S20" i="4"/>
  <c r="S19" i="4"/>
  <c r="S18" i="4"/>
  <c r="S17" i="4"/>
  <c r="S16" i="4"/>
  <c r="S15" i="4"/>
  <c r="S14" i="4"/>
  <c r="S13" i="4"/>
  <c r="S12" i="4"/>
  <c r="S11" i="4"/>
  <c r="S10" i="4"/>
  <c r="S9" i="4"/>
  <c r="S8" i="4"/>
  <c r="S7" i="4"/>
  <c r="S6" i="4"/>
  <c r="S5" i="4"/>
  <c r="S4" i="4"/>
  <c r="S3" i="4"/>
  <c r="S2" i="4"/>
  <c r="AF19" i="3"/>
  <c r="AF18" i="3"/>
  <c r="AF17" i="3"/>
  <c r="AF16" i="3"/>
  <c r="AF15" i="3"/>
  <c r="AF14" i="3"/>
  <c r="AF13" i="3"/>
  <c r="AF12" i="3"/>
  <c r="AF11" i="3"/>
  <c r="AF10" i="3"/>
  <c r="AF9" i="3"/>
  <c r="AF8" i="3"/>
  <c r="AF7" i="3"/>
  <c r="AF6" i="3"/>
  <c r="AF5" i="3"/>
  <c r="AF4" i="3"/>
  <c r="AF3" i="3"/>
  <c r="Z45" i="2"/>
  <c r="Z44" i="2"/>
  <c r="Z43" i="2"/>
  <c r="Z42" i="2"/>
  <c r="Z41" i="2"/>
  <c r="Z40" i="2"/>
  <c r="Z39" i="2"/>
  <c r="Z38" i="2"/>
  <c r="Z37" i="2"/>
  <c r="Z35" i="2"/>
  <c r="Z34" i="2"/>
  <c r="Z33" i="2"/>
  <c r="Z32" i="2"/>
  <c r="Z31" i="2"/>
  <c r="Z30" i="2"/>
  <c r="Z29" i="2"/>
  <c r="Z28" i="2"/>
  <c r="Z27" i="2"/>
  <c r="Z26" i="2"/>
  <c r="Z25" i="2"/>
  <c r="Z24" i="2"/>
  <c r="Z23" i="2"/>
  <c r="Z22" i="2"/>
  <c r="Z21" i="2"/>
  <c r="Z20" i="2"/>
  <c r="Z19" i="2"/>
  <c r="Z18" i="2"/>
  <c r="Z17" i="2"/>
  <c r="Z15" i="2"/>
  <c r="Z14" i="2"/>
  <c r="Z13" i="2"/>
  <c r="Z12" i="2"/>
  <c r="Z11" i="2"/>
  <c r="Z10" i="2"/>
  <c r="Z9" i="2"/>
  <c r="Z8" i="2"/>
  <c r="Z6" i="2"/>
  <c r="Z5" i="2"/>
  <c r="Z4" i="2"/>
  <c r="Z3" i="2"/>
  <c r="Z2" i="2"/>
</calcChain>
</file>

<file path=xl/sharedStrings.xml><?xml version="1.0" encoding="utf-8"?>
<sst xmlns="http://schemas.openxmlformats.org/spreadsheetml/2006/main" count="7332" uniqueCount="3991">
  <si>
    <t>CATEGORY</t>
  </si>
  <si>
    <t>Study title</t>
  </si>
  <si>
    <t>Authors</t>
  </si>
  <si>
    <t>Year</t>
  </si>
  <si>
    <t>Publication</t>
  </si>
  <si>
    <t>Scottish universities involved</t>
  </si>
  <si>
    <t>Discipline / Department</t>
  </si>
  <si>
    <t>Research Objective/Abstract</t>
  </si>
  <si>
    <t>Keywords</t>
  </si>
  <si>
    <t>Publication Link</t>
  </si>
  <si>
    <t>INNOVATION</t>
  </si>
  <si>
    <t>Developing ideas and concepts in teamwork research Where do we go from here?</t>
  </si>
  <si>
    <t>Abigail Marks</t>
  </si>
  <si>
    <t>James Richards</t>
  </si>
  <si>
    <t>EMPLOYEE RELATIONS</t>
  </si>
  <si>
    <t>Heriot Watt University</t>
  </si>
  <si>
    <t>Business &amp; Economics, Industrial Relations &amp; Labor; Management</t>
  </si>
  <si>
    <t>Purpose - This editorial seeks to explore changes in both teamwork and developments in teamwork research over the last decade. 
 Design/methodology/approach - The editorial review importantly focuses on the key debates that emerge from the papers covered in this special issue. 
 Findings - A review of the papers in this special issue, as well as historical analysis of teamwork research, indicate that while traditionally, analysis of teamwork was embedded in a manufacturing archetype, much of the contemporary research on teamwork is centred on service sector work where issues of cultural diversity, customer service, and lack of normative integration or task interdependence are increasingly apparent. This editorial suggests that we need to take account of the expansion of the service sector when attempting to conceptualise teamwork and the challenges that collective forms of working in such an environment bring. 
 Originality/value - This editorial and the special issue more generally provide an important contribution to the development of understanding of how changes in the workplace have had an impact on organisational and academic interest in teamwork.</t>
  </si>
  <si>
    <t>Teamwork</t>
  </si>
  <si>
    <t xml:space="preserve"> Service sector</t>
  </si>
  <si>
    <t xml:space="preserve"> Team dimensions model</t>
  </si>
  <si>
    <t xml:space="preserve"> Globalization</t>
  </si>
  <si>
    <t xml:space="preserve"> Team working</t>
  </si>
  <si>
    <t xml:space="preserve"> Service industries</t>
  </si>
  <si>
    <t>http://www.emeraldinsight.com/doi/full/10.1108/01425451211217743</t>
  </si>
  <si>
    <t>INVESTMENT</t>
  </si>
  <si>
    <t>Employability and the ICT worker: a study of employees in Scottish small businesses</t>
  </si>
  <si>
    <t>Tony Huzzard</t>
  </si>
  <si>
    <t>NEW TECHNOLOGY WORK AND EMPLOYMENT</t>
  </si>
  <si>
    <t>Engineering; Business &amp; Economics</t>
  </si>
  <si>
    <t>This article reports on the changing nature of employment and employability for high-tech workers in Scotland over the last decade. A somewhat stagnated industry has led to extrinsic rewards such as a good work-life balance, being prioritised over creative work and skills development. The sector is now dominated by small, specialist organisations providing limited training for the few remaining graduates</t>
  </si>
  <si>
    <t>SOFTWARE-DEVELOPMENT</t>
  </si>
  <si>
    <t xml:space="preserve"> LABOR PROCESS</t>
  </si>
  <si>
    <t xml:space="preserve"> INDUSTRY</t>
  </si>
  <si>
    <t>http://onlinelibrary.wiley.com/doi/10.1111/j.1468-005X.2010.00246.x/full</t>
  </si>
  <si>
    <t>INCLUSIVE GROWTH</t>
  </si>
  <si>
    <t>Cultural value and cultural policy: some evidence from the world of live music</t>
  </si>
  <si>
    <t>Adam Behr</t>
  </si>
  <si>
    <t xml:space="preserve">Matt Brennan </t>
  </si>
  <si>
    <t>Martin Cloonan</t>
  </si>
  <si>
    <t>International Journal of Cultural Policy</t>
  </si>
  <si>
    <t>University of Glasgow</t>
  </si>
  <si>
    <t>University of Edinburgh</t>
  </si>
  <si>
    <t>College of Arts &gt; School of Culture and Creative Arts &gt; Music
College of Social Sciences &gt; School of Education</t>
  </si>
  <si>
    <t>This article considers live music policy in relation to wider debates on the cultural (as opposed to instrumental) value of the arts. The findings are based on research into amateur/enthusiast, state-funded and commercial concerts across a range of genres – classical, traditional folk, jazz, singer–songwriter and indie – using the Edinburgh Queen’s Hall venue as a case study. We argue that (1) articulations of the cultural or intrinsic value of live music across genres tend to lapse back into descriptions of instrumental value; (2) although explanations vary from audiences, artists and promoters as to why they participate in live music, they also share certain characteristics across genres and sometimes challenge stereotypes about genre-specific behaviours; and (3) there are lessons to be learned for live music policy from examining a venue that plays host to a range of genres and promotional practices.</t>
  </si>
  <si>
    <t>live music</t>
  </si>
  <si>
    <t xml:space="preserve"> regulation</t>
  </si>
  <si>
    <t xml:space="preserve"> cultural value</t>
  </si>
  <si>
    <t xml:space="preserve"> audience research</t>
  </si>
  <si>
    <t xml:space="preserve"> music policy</t>
  </si>
  <si>
    <t>http://eprints.gla.ac.uk/124082/</t>
  </si>
  <si>
    <t>Live concert performance: an ecological approach</t>
  </si>
  <si>
    <t>Matt Brennan</t>
  </si>
  <si>
    <t xml:space="preserve">Simon Frith </t>
  </si>
  <si>
    <t>Emma Webster</t>
  </si>
  <si>
    <t>Rock Music Studies</t>
  </si>
  <si>
    <t>For the last decade we have been engaged in the study of the history, economics, and sociology of live music in Britain. In this article we will consider the value of “ecology” as an analytic concept (rather than just a buzzword) and compare an ecological account of the setting in which music happens to the use of previous spatial metaphors, from Durkheim’s milieus to Straw’s scenes. To illustrate our argument, we present case studies of three Scottish concerts: one in a small-scale venue (Glasgow’s King Tut’s), one in a mid-size venue (Edinburgh’s Queen’s Hall), and one in a large-scale venue, the 12,000-seater SSE Hydro.</t>
  </si>
  <si>
    <t>n/a</t>
  </si>
  <si>
    <t>http://eprints.gla.ac.uk/124064/</t>
  </si>
  <si>
    <t>The place of popular music in Scotland’s cultural policy</t>
  </si>
  <si>
    <t>Cultural Trends</t>
  </si>
  <si>
    <t xml:space="preserve">Reid School of Music; Edinburgh College of Art
</t>
  </si>
  <si>
    <t>In the last two decades the status of popular music as both a cultural activity and creative industry has changed significantly in Scottish and UK cultural policy. The change is in line with a broader shift away from thinking of the arts as cultural activity in need of subsidy and towards treating them as part of the creative economy. The current cultural policy landscape pertaining to popular music is mapped out, drawing on interviews and an online survey with members of the Scottish Music Industry Association (SMIA) and complementary interviews with stakeholders from relevant government and arms-length funding and development bodies. The Scottish Government's (SG) White Paper on independence highlighted the creative industries as one of five growth sectors key to the Scottish economy, but for popular music – and in line with the global music industry – many working in the Scottish music industry face acute challenges. Given EU regulations (and the Scottish Government's preference to remain in the EU) and international agreements in areas like broadcasting and copyright, if they are to flourish many members of the SMIA will likely need to strengthen their relationships with the wider UK and global music industry, regardless of the outcome of the referendum on independence.</t>
  </si>
  <si>
    <t>cultural policy</t>
  </si>
  <si>
    <t>popular music</t>
  </si>
  <si>
    <t>music industry</t>
  </si>
  <si>
    <t>musice industries</t>
  </si>
  <si>
    <t>creative scotland</t>
  </si>
  <si>
    <t>scottish cultural policy</t>
  </si>
  <si>
    <t>http://www.research.ed.ac.uk/portal/en/publications/the-place-of-popular-music-in-scotlands-cultural-policy(d9dc67c6-1722-4f7a-8ffa-c8dc1a23b1ff).html</t>
  </si>
  <si>
    <t>Scotland on Tour: Strategies for Promoting the Scottish Music Industry</t>
  </si>
  <si>
    <t xml:space="preserve">[report] University of Edinburgh/University of Glasgow/AHRC/Live Music Exchange
</t>
  </si>
  <si>
    <t>This report is the result of an Arts and Humanities Research Council (AHRC) 'Cultural Engagement' project, conducted between February and May 2013 with the aim of identifying the strengths and gaps in provision of development support (including but not limited to financial support) provided by the state for Scottish music businesses.
A primary criterion for the Cultural Engagement research was that it involved a non-academics partner. In this case, that partner was the Scottish Music Industry Association (SMIA). Board members and non board members of the SMIA were interviewed as were representatives from the support agencies in Scotland.
We also conducted an online survey of the SMIA members regarding their knowledge of support provision and experiences of trying to access it. The SMIA co-operated on this research by advising on interviewees and by sending the online survey out to its membership.
The main recipient of this report, then, is the SMIA itself. Representative rather than exhaustive, its primary purpose is to provide the SMIA with information to assist it in developing strategies to promote Scottish music businesses domestically and abroad, and in developing its relationship with both its members and with government bodies.</t>
  </si>
  <si>
    <t>scotland</t>
  </si>
  <si>
    <t>touring</t>
  </si>
  <si>
    <t>south by southwest</t>
  </si>
  <si>
    <t>http://www.research.ed.ac.uk/portal/en/publications/scotland-on-tour-strategies-for-promoting-the-scottish-music-industry(ee9dd9ce-12ce-4cd2-bc6d-1a2484af7ce9).html</t>
  </si>
  <si>
    <t>The Cultural Value of Live Music from the Pub to the Stadium: Getting Beyond the Numbers</t>
  </si>
  <si>
    <t>This report was produced as part of the Arts and Humanities Council’s (AHRC) Cultural Value project and with the co-operation of UK Music, the Musicians’ Union and PRS for Music.
It aims to contribute to a conversation that looks behind the headline numbers to examine the relationships between venues and provide a qualitative illustration of the live music ecology in three locations – Camden, Glasgow and Leeds.
It also seeks to expand the concept of ‘publicly-funded culture’ to include not simply the subsidy and cultural provision traditionally associated with ‘high culture’ (classical orchestras, opera, etc.) but also provision in areas such as local authority licensing for live entertainment, infrastructure in the form of arenas and other large venues which are majority-owned by city councils, and the role of live music in strategies for urban regeneration.</t>
  </si>
  <si>
    <t>http://www.research.ed.ac.uk/portal/en/publications/the-cultural-value-of-live-music-from-the-pub-to-the-stadium(6b7bdd87-7d41-475d-90da-e7a45c68a282).html</t>
  </si>
  <si>
    <t>The Effects of Culture and Structure on Strategic Flexibility during Business Model Innovation</t>
  </si>
  <si>
    <t>Adam J. Bock</t>
  </si>
  <si>
    <t>Tore Opsahl</t>
  </si>
  <si>
    <t>Gerard George</t>
  </si>
  <si>
    <t>David M. Gann</t>
  </si>
  <si>
    <t>JOURNAL OF MANAGEMENT STUDIES</t>
  </si>
  <si>
    <t>Business &amp; Economics</t>
  </si>
  <si>
    <t>This study uses responses from 107 multinational firms to reveal CEO perceptions of the drivers of strategic flexibility during business model innovation. While the positive effect of creative culture is confirmed, partner reliance reduces strategic flexibility during business model innovation. Further, structural change is disaggregated into efforts that either focus managerial attention on core activities or reconfigure existing activities. CEOs perceive that structural flexibility requires structural simplification while retaining control of non-core functions. We find that the relative magnitude of business model innovation effort moderates the effect of reconfiguration on strategic flexibility. The implications for theories of organizational design and dynamic capabilities are discussed.</t>
  </si>
  <si>
    <t>business model innovation</t>
  </si>
  <si>
    <t xml:space="preserve"> capabilities</t>
  </si>
  <si>
    <t xml:space="preserve"> CEO</t>
  </si>
  <si>
    <t xml:space="preserve"> global</t>
  </si>
  <si>
    <t xml:space="preserve"> strategic flexibility</t>
  </si>
  <si>
    <t xml:space="preserve"> structure</t>
  </si>
  <si>
    <t>http://onlinelibrary.wiley.com/doi/10.1111/j.1467-6486.2011.01030.x/abstract</t>
  </si>
  <si>
    <t>The Future of Professional Photojournalism: Perceptions of Risk</t>
  </si>
  <si>
    <t>Adrian Hadland</t>
  </si>
  <si>
    <t>Journalism Practice</t>
  </si>
  <si>
    <t>University of Stirling</t>
  </si>
  <si>
    <t>Communications, Media and Culture</t>
  </si>
  <si>
    <t>The work practices of the professional photojournalist are currently undergoing rapid change in the digital era. New technologies, new platforms and new methods of visual storytelling are exerting a range of pressures and influences that require photojournalists to adapt and respond in different ways. The changes provoke a number of questions that are critical to the future of professional photojournalism: What are the new risks being faced by photojournalists? How are the transformations in the media economy affecting photojournalists’ employment? What does this mean for image quality? How do photojournalists think about the manipulation of images or the staging of events? Given the rise of citizen journalism, digital technology and social media, will there even be professional photojournalists in the future? This paper presents some of the results and new analysis from the first international study into the current state and future of professional photojournalism, with a specific focus on risk and on perceptions of risk among photographers. The results indicate a high degree of risk is experienced among professional photographers with a very strong correlation to the country in which they are based.</t>
  </si>
  <si>
    <t>change</t>
  </si>
  <si>
    <t>https://dspace.stir.ac.uk/handle/1893/23053#.WM-QlhicaRs</t>
  </si>
  <si>
    <t>‘I'm there to play music not break up fights': gigging entertainers’ experiences of alcohol-related misbehaviour by audiences and its impact on performance</t>
  </si>
  <si>
    <t>Alasdair Forsyth</t>
  </si>
  <si>
    <t>Jemma C. Lennox</t>
  </si>
  <si>
    <t>Popular Music</t>
  </si>
  <si>
    <t>Glasgow Caledonian University</t>
  </si>
  <si>
    <t>College of Arts &gt; School of Culture and Creative Arts &gt; Music
College of Medical Veterinary and Life Sciences &gt; Institute of Health and Wellbeing &gt; MRC/CSO Unit</t>
  </si>
  <si>
    <t>Despite the fact that drinking and music often share a space, the relationship between alcohol-related misbehaviour and live music has received little academic attention. Music has been demonstrated to influence drinking behaviour and entertainers have been observed influencing (‘soft-policing’) drunken misbehaviour by audiences. However, to date research has not given voice to those providing this musical entertainment. Are they aware of the effects they have on audiences' drinking behaviour and does this impact on performances? Our qualitative research fills this lacuna by drawing on the experiences of gigging entertainers to explore how they deal with intoxicated audiences. Interviews conducted as part of this research highlighted a lack of preparation on the part of performers for dealing with disorderly crowds and/or the unwanted attentions of drunken individuals; they usually have to learn appropriate responses ‘on the job’. Success as a gigging entertainer was felt to be only partly founded upon artistic merit, with an ability to engage the (often inebriated) public being equally important. Although none had received formal training in alcohol issues as musicians, some utilised people skills (e.g. conflict resolution techniques) acquired via other employment. The authors ask if there is a place for training in alcohol-related issues to be offered by or integrated into music curriculums.</t>
  </si>
  <si>
    <t>http://eprints.gla.ac.uk/124055/</t>
  </si>
  <si>
    <t>Bohemian Graduates in the UK: Disciplines and Location Determinants of Creative Careers</t>
  </si>
  <si>
    <t>Alessandra Faggian</t>
  </si>
  <si>
    <t>Roberta Comunian</t>
  </si>
  <si>
    <t>Sarah Jewell</t>
  </si>
  <si>
    <t>Ursula Kelly</t>
  </si>
  <si>
    <t>REGIONAL STUDIES</t>
  </si>
  <si>
    <t>University of Strathclyde</t>
  </si>
  <si>
    <t>Business &amp; Economics; Environmental Sciences &amp; Ecology; Geography</t>
  </si>
  <si>
    <t>Bohemian graduates in the UK: disciplines and location determinants of creative careers, Regional Studies. The human capital and regional economic development literature has become increasingly interested in the role of the Bohemian occupations' on economic growth. By using UK higher education student micro-data, the characteristics and location determinants of creative (Bohemian) graduates are investigated. Three specific subgroups are examined: creative arts and design graduates; creative media graduates; and other creative graduates. It is found that these disciplines influence the ability of graduates to enter creative occupations and to be successful in the labour market. The role of geography is also highlighted, with London and the South East emerging as hubs for studying and providing Bohemian graduates with more labour market opportunities.</t>
  </si>
  <si>
    <t>Creative class</t>
  </si>
  <si>
    <t xml:space="preserve"> Human capital</t>
  </si>
  <si>
    <t xml:space="preserve"> Higher education</t>
  </si>
  <si>
    <t xml:space="preserve"> Labour market</t>
  </si>
  <si>
    <t xml:space="preserve"> Regional economics</t>
  </si>
  <si>
    <t xml:space="preserve"> ECONOMIC-DEVELOPMENT</t>
  </si>
  <si>
    <t xml:space="preserve"> DESIGN</t>
  </si>
  <si>
    <t xml:space="preserve"> LABOR</t>
  </si>
  <si>
    <t xml:space="preserve"> MIGRATION</t>
  </si>
  <si>
    <t xml:space="preserve"> NETWORKS</t>
  </si>
  <si>
    <t xml:space="preserve"> WORK</t>
  </si>
  <si>
    <t xml:space="preserve"> AGGLOMERATION</t>
  </si>
  <si>
    <t xml:space="preserve"> EMPLOYMENT</t>
  </si>
  <si>
    <t xml:space="preserve"> INNOVATION</t>
  </si>
  <si>
    <t>http://www.tandfonline.com/doi/abs/10.1080/00343404.2012.665990</t>
  </si>
  <si>
    <t>Design for change: five proxies for resilience in the urban form</t>
  </si>
  <si>
    <t>Alessandra Feliciotti</t>
  </si>
  <si>
    <t>Ombretta Romice</t>
  </si>
  <si>
    <t>Sergio Porta</t>
  </si>
  <si>
    <t>Open House International</t>
  </si>
  <si>
    <t>Architecture</t>
  </si>
  <si>
    <t>The sheer complexity and unpredictability characterizing cities challenges the adequacy of existing disciplinary knowledge and tools in urban design and highlights the necessity to incorporate explicitly the element of change and the dimension of time in the understanding of, and intervention on, the form of cities. To this regard the concept of resilience is a powerful lens through which to understand and engage with a changing world. However today resilience is addressed by urban designers only superficially, and an explicit effort to relate elements of urban form to resilience principles is still lacking, representing a great limit for urban designers, as form is their elective medium of intervention in the urban system. As first steps to overcome this gap, we explore in this work the combination of established knowledge in urban morphology and urban design, with knowledge developed in resilience theory and we look at the configuration of, and interdependencies between, different urban elements from the perspective of five proxies of urban form resilience, namely diversity, redundancy, modularity, connectivity and efficiency. After defining each proxy in resilience theory and in relation to urban form, we address them at five different scales which are relevant to urban morphology and urban design: plot, street edge, block, street and sanctuary area / district.</t>
  </si>
  <si>
    <t>urban design</t>
  </si>
  <si>
    <t xml:space="preserve"> resilience</t>
  </si>
  <si>
    <t xml:space="preserve"> proxies</t>
  </si>
  <si>
    <t xml:space="preserve"> urban morphology</t>
  </si>
  <si>
    <t xml:space="preserve"> urban form</t>
  </si>
  <si>
    <t>https://pure.strath.ac.uk/portal/en/publications/design-for-change(56bc8abc-582d-44e3-a1a9-e4a899aa850c).html</t>
  </si>
  <si>
    <t>Great Expectations or Small Country Living? Enabling Small Rural Creative Businesses with ICT</t>
  </si>
  <si>
    <t>Alistair R. Anderson</t>
  </si>
  <si>
    <t>Claire Wallace</t>
  </si>
  <si>
    <t>Leanne Townsend</t>
  </si>
  <si>
    <t>SOCIOLOGIA RURALIS</t>
  </si>
  <si>
    <t>Robert Gordon University</t>
  </si>
  <si>
    <t>University of Aberdeen</t>
  </si>
  <si>
    <t>Geography; Sociology</t>
  </si>
  <si>
    <t>Small businesses are prototypical rural business, but limited by distance. However, creative businesses are less constrained by space and hold great promise for rural development. Indeed, the rural is an attractive creative aesthetic milieu. Moreover, new broadband technologies seem to offer a solution to address connectivity; the social and spatial problem of being rural. Consequently, we ask how does broadband enable small rural creative firms. We sought out the practices and experiences of creative business owners, finding that broadband offered useful technical, creative, and business linking. However many were frustrated by poor technical performance. Furthermore, the accelerating pace of ICT worried respondents, who feared being left behind. Nonetheless for most-without broadband their rural location would have been impossible. We found that broadband has fostered creative rural businesses, but as new ways of making a small country living rather than stimulating a rural creative milieu. The digital promise of a creative transformation of the rural has not been realised in Scotland.</t>
  </si>
  <si>
    <t>SMALL FIRMS</t>
  </si>
  <si>
    <t xml:space="preserve"> INDUSTRIES</t>
  </si>
  <si>
    <t>ENTREPRENEURSHIP</t>
  </si>
  <si>
    <t>COMMUNICATION</t>
  </si>
  <si>
    <t xml:space="preserve"> INFORMATION</t>
  </si>
  <si>
    <t xml:space="preserve"> TECHNOLOGY</t>
  </si>
  <si>
    <t xml:space="preserve"> ECONOMY</t>
  </si>
  <si>
    <t xml:space="preserve"> GROWTH</t>
  </si>
  <si>
    <t xml:space="preserve"> TRUST</t>
  </si>
  <si>
    <t>http://onlinelibrary.wiley.com/doi/10.1111/soru.12104/abstract;jsessionid=49A3402A2818F7B210F6A7708A40DA0B.f03t01</t>
  </si>
  <si>
    <t>INTERNATIONALISATION</t>
  </si>
  <si>
    <t>The Tunisian textile industry: local responses to internationalisation.</t>
  </si>
  <si>
    <t xml:space="preserve"> Sana El Harbi</t>
  </si>
  <si>
    <t xml:space="preserve"> Meriam Brahem</t>
  </si>
  <si>
    <t>European J. of International Management (EJIM)</t>
  </si>
  <si>
    <t>The continuing internationalisation of the textile industry has reduced the labour cost advantages of Tunisian clothing firms. These firms have a precarious position in the international value chain, often as subcontractors and only rarely contributing high value inputs. To remain viable in the hyper competition wrought by internationalisation, firms must cut costs further or adopt an entrepreneurial approach. We examined 103 small Tunisian textile firms to find how they have responded to international competitive pressures. Our conceptual framework is entrepreneurial orientation. Employing multiple correspondence analysis and typological analysis, we identify clusters of approaches. Our typology shows three distinctive types: innovators, potentially innovative, passive imitators and a further ambiguous group. Our results show that different small firms have responded in different ways to the threats and opportunities of globalisation. However, many Tunisian firms have improved their position in the international supply chain by innovation strategies, rather than simply focusing on cost reduction.</t>
  </si>
  <si>
    <t>internationalisation</t>
  </si>
  <si>
    <t xml:space="preserve"> textiles</t>
  </si>
  <si>
    <t xml:space="preserve"> entrepreneurial orientation</t>
  </si>
  <si>
    <t xml:space="preserve"> innovation</t>
  </si>
  <si>
    <t xml:space="preserve"> cluster analysis</t>
  </si>
  <si>
    <t xml:space="preserve"> typology</t>
  </si>
  <si>
    <t xml:space="preserve"> multiple component analysis</t>
  </si>
  <si>
    <t xml:space="preserve"> Tunisia</t>
  </si>
  <si>
    <t xml:space="preserve"> international value chain</t>
  </si>
  <si>
    <t xml:space="preserve"> SME</t>
  </si>
  <si>
    <t>https://openair.rgu.ac.uk/handle/10059/811</t>
  </si>
  <si>
    <t>Music Entrepreneurship</t>
  </si>
  <si>
    <t>Allan Dumbreck</t>
  </si>
  <si>
    <t>Gayle McPherson</t>
  </si>
  <si>
    <t>BOOK</t>
  </si>
  <si>
    <t>School of Media, Culture, and Society</t>
  </si>
  <si>
    <t>The music industries hinge on entrepreneurship. The recent, rapid convergence of media and the parallel ongoing evolution of music businesses have again seen the focus shift to independent companies and individual entrepreneurs. Opportunities tend not to be advertised in professional music and practically everyone begins on their own: forming a band, starting a record label, running events, or building a website. But it's not an easy territory to navigate or get a handle on. 
Music Entrepreneurship features an analysis of the changing landscape of the music industries and the value of the entrepreneur within them through a series of focused chapters and case studies. Alongside contributions from key academics across the globe, expert contributors from across the industry highlight successful entrepreneurs and offers practical help to the reader trying to navigate the business. Sectors examined include:
The value of the music industries
Recorded music
Live events
Branding in music 
Artist management
Digital distribution</t>
  </si>
  <si>
    <t>https://books.google.co.uk/books?id=3TgTCwAAQBAJ&amp;dq=Allan+Dumbreck&amp;lr=&amp;source=gbs_navlinks_s</t>
  </si>
  <si>
    <t>Invisible walls' and 'silent hierarchies': A case study of power relations in an architecture firm</t>
  </si>
  <si>
    <t xml:space="preserve">Andrew D. Brown </t>
  </si>
  <si>
    <t>Martin Kornberger</t>
  </si>
  <si>
    <t>Stewart R. Clegg</t>
  </si>
  <si>
    <t>Chris Carter</t>
  </si>
  <si>
    <t>HUMAN RELATIONS</t>
  </si>
  <si>
    <t>University of St Andrews</t>
  </si>
  <si>
    <t>Business &amp; Economics; Social Sciences, Management; Social Sciences, Interdisciplinary</t>
  </si>
  <si>
    <t>In this article we investigate how power relates to the production of creative identities and outcomes. We report on an in-depth case study of an award-winning creative architecture firm. Our data show how talk about creativity and the creative identities of architects can be analysed as effects of power. Theoretically, our study represents an investigation into the disciplining of professional architects’ discourse about their selves, their organization, and their work. This article adds to debates on creative industries, demonstrating that creativity is deeply embedded in organizationally based relations of power.</t>
  </si>
  <si>
    <t>architecture</t>
  </si>
  <si>
    <t xml:space="preserve"> creativity</t>
  </si>
  <si>
    <t xml:space="preserve"> discourse</t>
  </si>
  <si>
    <t xml:space="preserve"> identity</t>
  </si>
  <si>
    <t xml:space="preserve"> power</t>
  </si>
  <si>
    <t xml:space="preserve"> profession</t>
  </si>
  <si>
    <t>http://journals.sagepub.com/doi/10.1177/0018726709339862</t>
  </si>
  <si>
    <t>Experiential places or places of experience? Place identity and place attachment as mechanisms for creating festival environment</t>
  </si>
  <si>
    <t>Andrew Davies</t>
  </si>
  <si>
    <t>Tourism Management</t>
  </si>
  <si>
    <t>Aberdeen Business School</t>
  </si>
  <si>
    <t>Tourism theory suggests mechanisms of place are critical in the construction of tourism environments. However, contradictory place theory has created confusion as to exactly what these mechanisms are and how they affect perceived environment. Literature identifies place attachment and place identity as primary mechanisms in the construction of tourist relationships with tourist environments. An interpretive methodology is used to explore these mechanisms during a festival experience, and thematically analyzed unstructured interviews show identity and attachment do influence attendees' place-based perceptions. Within the festival context, environments become either creations of the festival or exist independently of them. The latter allows realistic place identity to form, resulting in consonance between environmental expectations and reality. The former creates abstract identities resulting in unrealistic expectations and weak/no immediate attachment to the festival environment. A Model of Festival Place provides continuity-based festival recommendations allowing for clearer theoretical and practical understanding across tourism events.</t>
  </si>
  <si>
    <t>Place attachment</t>
  </si>
  <si>
    <t xml:space="preserve"> Place identity</t>
  </si>
  <si>
    <t xml:space="preserve"> Tourist environment</t>
  </si>
  <si>
    <t xml:space="preserve"> Music festivals</t>
  </si>
  <si>
    <t>http://www.rgu.ac.uk/dmstaff/davis-andrew</t>
  </si>
  <si>
    <t>Richard Aldington's Images, the Metropolis, and the Masses</t>
  </si>
  <si>
    <t>Andrew Frayn</t>
  </si>
  <si>
    <t>Modernist Culture</t>
  </si>
  <si>
    <t>Edinburgh Napier University</t>
  </si>
  <si>
    <t>Literature</t>
  </si>
  <si>
    <t>This paper examines the literary, linguistic and rhetorical strategies by which Aldington ‘others’ the masses, and sets them in the context of contemporary studies of the crowd, focusing on the work of Gustave Le Bon and C. F. G. Masterman. Aldington’s poetry is a product of the environment he sees as unsatisfactory, but he searches for solutions in a range of literary traditions which write the city</t>
  </si>
  <si>
    <t>City</t>
  </si>
  <si>
    <t xml:space="preserve"> crowd</t>
  </si>
  <si>
    <t xml:space="preserve"> Imagism</t>
  </si>
  <si>
    <t xml:space="preserve"> homogeneity</t>
  </si>
  <si>
    <t xml:space="preserve"> elitism</t>
  </si>
  <si>
    <t xml:space="preserve"> First World War</t>
  </si>
  <si>
    <t xml:space="preserve"> World War I</t>
  </si>
  <si>
    <t xml:space="preserve"> modernism</t>
  </si>
  <si>
    <t>Teaching old and new dogs new tricks – challenges in adjusting to the digital audio paradigm shift in live event audio</t>
  </si>
  <si>
    <t>Andy Wardle</t>
  </si>
  <si>
    <t>Mark Sheridan</t>
  </si>
  <si>
    <t>UK 26th Conference: Audio Education</t>
  </si>
  <si>
    <t>University of the Highlands and Islands</t>
  </si>
  <si>
    <t>Pedagogy</t>
  </si>
  <si>
    <t>This paper examines the impact of digital technology on the live sound sector and the educational and developmental challenges posed to sound systems technicians and engineers. The responses of a group of leading industry Audio operatives (n30) via an online questionnaire, outline the importance of understanding developing digital technologies.Findings also suggest that a more streamlined approach to the integration of industry and traditional providers of education could be a way to progress contemporary, innovative provision.</t>
  </si>
  <si>
    <t>http://www.aes.org/e-lib/browse.cfm?elib=17870</t>
  </si>
  <si>
    <t>A Tool for Audience Engagement</t>
  </si>
  <si>
    <t xml:space="preserve">Angela Fernandez Orviz
</t>
  </si>
  <si>
    <t>Simon Biggs</t>
  </si>
  <si>
    <t xml:space="preserve">7th International Conference on Design Principles and Practices - Chiba, Japan
</t>
  </si>
  <si>
    <t>Edinburgh College of Art</t>
  </si>
  <si>
    <t>This paper describes the processes followed in the creation of a brainstorming tool for media creators to innovate and map out their audience strategies, exploring potential degrees of users’ involvement at different stages of the creation process.
We start from the premise that the active involvement of media audiences is a powerful tool for enhancing their experience, as argued by Harrison and Barthel (2009). Therefore it is plausible to think that it also has the potential to enhance their engagement with content, brand and creators. We argue here for the systematic consideration of these potential involvement techniques by media creators to enhance both the creation process and the users’ media experience.
The design-led research carried out by Moving Targets within the Scottish creative industries led to the co-development, with our industry partners, of a brainstorming and strategy-planning tool for Audience Engagement (AET). This tool is aimed at both helping content producers to be strategic at a long term level as well as to encourage and aid their transition towards more user-centred approaches.
Using this project as a case study we argue for the suitability of design techniques to bridge the gap between theoretical research outcomes and their practical applications. We will discuss the role of design thinking in academic research as well as the potential of visual tools to facilitate the transformational role of both academic research and design.</t>
  </si>
  <si>
    <t>http://www.research.ed.ac.uk/portal/en/publications/a-tool-for-audience-engagement(008126ae-b061-4da6-bf37-54a6624693ab).html</t>
  </si>
  <si>
    <t>Adapting Service Design Tools for the Media Industries</t>
  </si>
  <si>
    <t>Angela Fernandez-Orviz</t>
  </si>
  <si>
    <t>14th IFIP WG 5.5 Working Conference on Virtual Enterprises (PROVE-VE) Location: Dresden, GERMANY</t>
  </si>
  <si>
    <t>Computer Science; Engineering; Operations Research &amp; Management Science</t>
  </si>
  <si>
    <t>The paper raises questions concerning how Service Design tools and methodologies might be adapted to the particular needs of industry, enabling their autonomous use by non-designers. The potential for incorporating Service Design thinking into the creative media industries through the development of tools tailored to the industry needs and aspirations is here narrated through the experience gathered by the Moving Targets project, which has been developing a series of tools that merge basic design tools with the development of 'props' specific to the field of creative media and audience involvement. Reflecting on the project's work embedded in industry and design-led research processes used in the development of those tools, this paper offers a critical analysis of the value and challenges of this type of work, where the transformational role of design can be at odds with the traditions and cultures of industrial processes.</t>
  </si>
  <si>
    <t>Service Design</t>
  </si>
  <si>
    <t xml:space="preserve"> Tools</t>
  </si>
  <si>
    <t xml:space="preserve"> Media Industries</t>
  </si>
  <si>
    <t xml:space="preserve"> Knowledge Exchange</t>
  </si>
  <si>
    <t>https://link-springer-com.ezproxy.is.ed.ac.uk/book/10.1007/978-3-642-40543-3/page/1</t>
  </si>
  <si>
    <t>Things Unseen</t>
  </si>
  <si>
    <t>Anne Bevan</t>
  </si>
  <si>
    <t>Exhibition</t>
  </si>
  <si>
    <t>Arts, photography</t>
  </si>
  <si>
    <t>http://www.capefarewell.com/seachange/things-unspoken-things-unseen/</t>
  </si>
  <si>
    <t>Global Creative Industries.</t>
  </si>
  <si>
    <t>Arek Dakessian</t>
  </si>
  <si>
    <t>CANADIAN JOURNAL OF SOCIOLOGY-CAHIERS CANADIENS DE SOCIOLOGIE</t>
  </si>
  <si>
    <t>Sociology</t>
  </si>
  <si>
    <t>review</t>
  </si>
  <si>
    <t>book review</t>
  </si>
  <si>
    <t>http://web.b.ebscohost.com.ezproxy.is.ed.ac.uk/ehost/detail/detail?sid=25c6b189-a977-4f76-a766-8b58885667b7%40sessionmgr103&amp;vid=0&amp;hid=115&amp;bdata=JnNpdGU9ZWhvc3QtbGl2ZQ%3d%3d#AN=95606052&amp;db=sih</t>
  </si>
  <si>
    <t>Bookselling online: an examination of consumer behaviour patterns.</t>
  </si>
  <si>
    <t>Audrey Laing</t>
  </si>
  <si>
    <t>Jo Royle</t>
  </si>
  <si>
    <t>Publishing Research Quarterly</t>
  </si>
  <si>
    <t>Department of Communication, Media and Marketing</t>
  </si>
  <si>
    <t>Based upon empirical research, and using a range of methods, this paper examines the behaviour and experiences of consumers in online bookselling settings and offers comparison between online and offline (traditional) bookselling. The research finds that while the convenience of online bookshops is important, the key factors enticing consumers online are a combination of breadth of range, ease of access to obscure titles, as well as ‘personalised’ recommendations and customer reviews. The research is of value to the book trade, highlighting consumer responses to widely adopted online marketing approaches. The research also contributes to scholarly knowledge in the fields of consumer behaviour, e-marketing and e-commerce in online bookselling, as well as providing findings which can be tested in other online settings, informing future theoretical research.</t>
  </si>
  <si>
    <t>Bookselling</t>
  </si>
  <si>
    <t>Browsing</t>
  </si>
  <si>
    <t>Online</t>
  </si>
  <si>
    <t>Consumer behaviour</t>
  </si>
  <si>
    <t>E-commerce</t>
  </si>
  <si>
    <t>E-marketing</t>
  </si>
  <si>
    <t>Long tail</t>
  </si>
  <si>
    <t>https://openair.rgu.ac.uk/handle/10059/1301</t>
  </si>
  <si>
    <t>Examining chain bookshops in the context of “third place”.</t>
  </si>
  <si>
    <t>International Journal of Retail &amp; Distribution Management</t>
  </si>
  <si>
    <t>Communications, marketing, and media</t>
  </si>
  <si>
    <t>Purpose
– This research theoretically conceptualises the notion of “third place” within the setting of chain bookshops. The widespread adoption of coffee franchises and comfortable seating has developed the bookshop as a leisurely setting. Underpinning the discussion in current retail marketing theory, the research aims to explore how the understanding of “third place” has changed with the passage of time and to examine whether chain bookshops can be called third places.
Design/methodology/approach
– The methodological approach is largely qualitative, drawing upon interviews with bookshop managers with regard to their strategic aims, and using focus groups to discuss consumers' bookshop experiences. The research also draws upon quantitative data, i.e. face‐to‐face questionnaires and online surveys.
Findings
– The research concludes that while consumer experience of chain bookshops is positive, they cannot be called a “third place” due to the lack of conversation therein. Nevertheless, an important caveat exists – the presence of an integral coffee shop encourages socialising among bookshop customers.
Research limitations/implications
– The project's scope is limited to chain bookshops in the UK. Future work might look at third place or restorative provision in other retail settings or over a wider geographic spread.
Practical implications
– The research has important implications and recommendations for managers of retail sites regarding the potential restorative qualities of bookshops, coffee shops and other retail environments.
Originality/value
– This empirical research enhances scholarly understanding of the bookshop as a restorative space, highlighting an important advantage which traditional retailers have over internet retailers.</t>
  </si>
  <si>
    <t>Third place</t>
  </si>
  <si>
    <t xml:space="preserve"> Bookselling</t>
  </si>
  <si>
    <t xml:space="preserve"> Retail</t>
  </si>
  <si>
    <t xml:space="preserve"> Marketing</t>
  </si>
  <si>
    <t xml:space="preserve"> Restorative</t>
  </si>
  <si>
    <t xml:space="preserve"> Marketing environment</t>
  </si>
  <si>
    <t xml:space="preserve"> Consumer behaviour</t>
  </si>
  <si>
    <t>https://openair.rgu.ac.uk/handle/10059/796</t>
  </si>
  <si>
    <t>Creative practice in an accelerating world</t>
  </si>
  <si>
    <t>Barbara Simpson</t>
  </si>
  <si>
    <t>Alia Weston</t>
  </si>
  <si>
    <t xml:space="preserve"> Rory Tracy</t>
  </si>
  <si>
    <t>29th EGOS Colloquium</t>
  </si>
  <si>
    <t>Strategy and Organization</t>
  </si>
  <si>
    <t>This short paper explores the relationship of temporality with creativity in organisational contexts. Data was collected from the artisan food sector.</t>
  </si>
  <si>
    <t>creative practice</t>
  </si>
  <si>
    <t xml:space="preserve"> accelerating world</t>
  </si>
  <si>
    <t>https://pure.strath.ac.uk/portal/en/publications/creative-practice-in-an-accelerating-world(f432fb57-bbc3-4cdb-8b1f-bd12e42f1ff4).html</t>
  </si>
  <si>
    <t>Bourdieu and Organisational Theory: A ghostly apparition?</t>
  </si>
  <si>
    <t>Barbara Townley</t>
  </si>
  <si>
    <t>Oxford Handbook of Sociology, Social Theory and Organisation Studies: Contemporary Currents</t>
  </si>
  <si>
    <t>Business and Management</t>
  </si>
  <si>
    <t>Comprised of contributions from academics who are established intellectual leaders within the field
International in scope of theorists and debates covered
Offers a wide account of the socio-historical and intellectual context of contemporary organization studies
Can be used to frame or support postgraduate courses on organization theory
Companion volume to other Oxford Handbook of Sociology and Organization Studies: Classical Foundations</t>
  </si>
  <si>
    <t>https://global.oup.com/academic/product/oxford-handbook-of-sociology-social-theory-and-organization-studies-9780199671083?cc=gb&amp;lang=en&amp;</t>
  </si>
  <si>
    <t xml:space="preserve">Creative Industries Scotland: Capitalising on Creativity. </t>
  </si>
  <si>
    <t>[report]  Institute for Capitalising on Creativity</t>
  </si>
  <si>
    <t>Bussiness and Management</t>
  </si>
  <si>
    <t>Arts</t>
  </si>
  <si>
    <t>Industries</t>
  </si>
  <si>
    <t>Land use</t>
  </si>
  <si>
    <t>Labor</t>
  </si>
  <si>
    <t>http://www.st-andrews.ac.uk/media/icc/newwebsite/documents/Capitalising%20on%20Creativity%20Report%202015v2.pdf</t>
  </si>
  <si>
    <t>Managing Creativity: Exploring the Paradox</t>
  </si>
  <si>
    <t>Nicholas Beech</t>
  </si>
  <si>
    <t>[BOOK]  Managing Creativity: Exploring the Paradox; Cambridge University Press</t>
  </si>
  <si>
    <t>Management</t>
  </si>
  <si>
    <t>What are the challenges and opportunities of managing people in creative industries? How are the tensions between creative and commercial pressures mediated? The creative industries are an area of increasing economic importance. Yet creative industries and creative-based organizations are rife with problems such as whether and how control of the creative process should be exercised; the extent to which knowledge of creative production may be made explicit; and how the ‘connection’ between producer and consumer should be mediated. In Managing Creativity, a team of experts from a diverse range of fields – including management, fine art, music, the internet, design, theatre and publishing – discuss these and other problems concerning the relationship between management and creativity. Developing an appreciation of these problems is theoretically productive, not only because it throws new light onto our understanding of creative-based organizations, but also because it can be revelatory about organizations more generally.</t>
  </si>
  <si>
    <t>https://scholar.google.co.uk/citations?view_op=view_citation&amp;hl=en&amp;user=n2RQwSsAAAAJ&amp;sortby=pubdate&amp;citation_for_view=n2RQwSsAAAAJ:kNdYIx-mwKoC</t>
  </si>
  <si>
    <t>The discipline of creativity'</t>
  </si>
  <si>
    <t/>
  </si>
  <si>
    <t>book</t>
  </si>
  <si>
    <t>http://www.cambridge.org/catalogue/catalogue.asp?isbn=9780521518536</t>
  </si>
  <si>
    <t>The Market for Symbolic Goods</t>
  </si>
  <si>
    <t>Elizabeth Gulledge</t>
  </si>
  <si>
    <t>[book] The Oxford Handbook of Creative Industries</t>
  </si>
  <si>
    <t>All goods have symbolic value, however the creative industries are noted for the production of goods that 'generally serve an aesthetic or expressive rather than a clearly utilitarian purpose'(Hirsch, 1972, p. 641–2). As sentimental attachment to a music track or addiction to a computer game may testify, their value is primarily 'governed by the search for a “good” or the “right”', and thus raises the contested question of how to 'value the unique'(Karpik, 2010, p. 3). Two principles of legitimacy, centring on the symbolic and the economic, structure ...</t>
  </si>
  <si>
    <t>https://scholar.google.co.uk/citations?view_op=view_citation&amp;hl=en&amp;user=n2RQwSsAAAAJ&amp;sortby=pubdate&amp;citation_for_view=n2RQwSsAAAAJ:bEWYMUwI8FkC</t>
  </si>
  <si>
    <t>Thinking in capital mode</t>
  </si>
  <si>
    <t>Melinda Anne Grewar</t>
  </si>
  <si>
    <t>Judith Winter</t>
  </si>
  <si>
    <t>Proceedings of the ESRC Research Capacity Building Clusters; National Summit Conference 2013.</t>
  </si>
  <si>
    <t>This paper examines an individual’s efforts to start a business and how the “thinking tools” of Pierre Bourdieu aid understanding of the decisions taken during the start-up process. Theoretically challenging work, of which Bourdieu stands accused, might seem at odds with the grounded decision to give up employment to start a business. In this paper we argue there is value in using Bourdieusian ideas to examine individual journeys and endeavours. From an overview of Bourdieu’s work on capital, the paper draws on interviews and diaries to examine the role of different capitals as they inform an individual’s entrepreneurial activities.</t>
  </si>
  <si>
    <t>Capitals</t>
  </si>
  <si>
    <t xml:space="preserve"> Public/Third Sector</t>
  </si>
  <si>
    <t xml:space="preserve"> Qualitative Method</t>
  </si>
  <si>
    <t>http://www.aston.ac.uk/EasySiteWeb/GatewayLink.aspx?alId=157439#page=169</t>
  </si>
  <si>
    <t>Palimpsest: Improving assisted curation of loco-specific literature</t>
  </si>
  <si>
    <t xml:space="preserve">Beatrice Alex </t>
  </si>
  <si>
    <t xml:space="preserve">Claire Grover </t>
  </si>
  <si>
    <t xml:space="preserve">Jon Oberlander </t>
  </si>
  <si>
    <t xml:space="preserve">Tara Thomson </t>
  </si>
  <si>
    <t xml:space="preserve">Miranda Anderson </t>
  </si>
  <si>
    <t xml:space="preserve">James Loxley </t>
  </si>
  <si>
    <t>Digital Scholarship Humanities</t>
  </si>
  <si>
    <t>University of Nottingham</t>
  </si>
  <si>
    <t>Multidisciplinary</t>
  </si>
  <si>
    <t>The main literary research question was: is the characteristic of literary setting, and the detailed ways in which this is narratively established, sufficiently amenable to machine reading to allow us to work automatically across large-scale collections of digitized texts? The Palimpsest project was an Arts and Humanities Research Council (AHRC)-funded collaboration between the University of Edinburgh’s School of Literatures, Languages and Cultures and its School of Informatics; EDINA; and the University of St Andrews’ SACHI laboratory. The idea of the project arose from Dr Miranda Anderson’s project called ‘Palimpsest: The Literary High Street’ 3 for which a prototype map interface to literary quotes containing Edinburgh place names was developed. The data presented in this interface is a small set of around 200 quotations from around 100 works crowd-sourced from Anderson’s colleagues. Our aim with this project was to scale up this effort by relying on computer-assisted processing for some of the steps involved in collecting the data and geo-locating place name mentions within them. The LitLong interfaces, the final outputs of Palimpsest, link to more than 1,600 locations within Edinburgh mentioned in over 47,000 literary excerpts from around 550 books. They are aimed at scholarly and non-specialist audiences, including tourists exploring the streets of Edinburgh virtually or physically, locals who want to discover how authors described their city 150 years ago and literary scholars who are interested in place and the relations between place and literature.</t>
  </si>
  <si>
    <t>digital humanities</t>
  </si>
  <si>
    <t>Palimpsest: improving assisted curation of loco-specific literature.</t>
  </si>
  <si>
    <t>CONNECTING THEME: DIGITAL</t>
  </si>
  <si>
    <t>Apps for babies: implications for practice and policy</t>
  </si>
  <si>
    <t>Ben Fletcher-Watson</t>
  </si>
  <si>
    <t>Few Early Years app developers have embraced models of best practice from other domains, but many long-standing debates from such areas – human rights for babies; entertainment versus education; the legitimacy / dangers of exposing the young to technology (see for example Buckingham 2002) – are now emerging in the new field of digital arts. Researchers thus have an opportunity to influence both policy and practice in a touchscreen world. Using examples from theatre and television for babies, this paper explores how partnerships between universities and app developers could contribute to commercial success, as well as artistic, educational and ethical rigour.</t>
  </si>
  <si>
    <t>Apps</t>
  </si>
  <si>
    <t xml:space="preserve"> Early Years</t>
  </si>
  <si>
    <t xml:space="preserve"> Digital Arts</t>
  </si>
  <si>
    <t>Child’s Play: a postdramatic theatre of paidia for the very young</t>
  </si>
  <si>
    <t>Platform</t>
  </si>
  <si>
    <t>This article argues that a turbulent and anarchic playfulness, termed paidia by Roger Caillois, lies at the heart of theatre for babies and toddlers. The genre of ‘Theatre for Early Years’ has blossomed since its beginnings three decades ago. Today, over 100 productions are staged each year around the world for audiences from birth to three years old. Performing arts experiences for the very young often permit spontaneous play as a discrete element of performance. This can be at specific participatory moments or, more commonly, in a post-performance exploratory play session. Some productions are wholly rooted in spontaneous play, whether solo, in collaboration with other children, or playing with adults as ‘co-actors’. This article explores what I regard as an inherently postdramatic process that transforms the natural expression of paidia into a theatrical event. Here, infant play interweaves with artistic practice to create unpredictable and unrepeatable hedonic experiences. Often wordless and without explicit narrative, they seem to challenge normative modes of performance for children, but the privileging of paidia, I argue, simultaneously ushers the audience into a postdramatic world and returns theatre to its primæval form as co-created play.</t>
  </si>
  <si>
    <t>https://www.royalholloway.ac.uk/dramaandtheatre/documents/pdf/platform/072/platform72-childsplay.pdf</t>
  </si>
  <si>
    <t>From cradle to stage: How Early Years performing arts experiences are tailored to the developmental capabilities of babies and toddlers</t>
  </si>
  <si>
    <t>Sue Fletcher-Watson</t>
  </si>
  <si>
    <t>Marie Jeanne McNaughton</t>
  </si>
  <si>
    <t>Anna Birch</t>
  </si>
  <si>
    <t>Youth Theatre Journal</t>
  </si>
  <si>
    <t>Theatre for early years (TEY) has become increasingly popular around the world in the last 30 years but has struggled with legitimation. Scholars have challenged TEY’s validity and have declared performance to children aged younger than 3 years to be frivolous or even impossible. However, new models of aesthetic sensitivity and intersubjectivity have become allied with artistic practice, as artists choose to collaborate with developmental specialists. This article provides case studies of recent early years performances and explores how they have been tailored to specific developmental stages throughout early childhood. The authors propose that this comparison of the routes by which contemporary artists combine age appropriateness, accessibility, and aesthetic validity may define two alternative models of current praxis.</t>
  </si>
  <si>
    <t>http://www.tandfonline.com/doi/abs/10.1080/08929092.2014.940075</t>
  </si>
  <si>
    <t>From stage to screen: adapting a children’s theatre production into a digital toy</t>
  </si>
  <si>
    <t>This photo essay explores the adaptation of the Scottish theatre for early years (TEY) production White into a transmedia digital toy. In 2013, Catherine Wheels Theatre Company commissioned an app developer, Hippotrix, to create an app for mobile tablet computers and smartphones inspired by the world of  White.
The paper outlines the process of creating White The App, including wire-framing, asset capture, sound recording, coding and prototyping. It also explores the impact of design decisions on dramaturgy and performativity, noting that digital media offer new possibilities for embracing non-linear storytelling while retaining key aspects of the live aesthetic.</t>
  </si>
  <si>
    <t>White</t>
  </si>
  <si>
    <t xml:space="preserve"> app development</t>
  </si>
  <si>
    <t xml:space="preserve"> iPad</t>
  </si>
  <si>
    <t xml:space="preserve"> theatre for early years</t>
  </si>
  <si>
    <t>http://www.scottishjournalofperformance.org/Fletcher-Watson_from-stage-to-screen_SJoP0102_DOI_10.14439sjop.2014.0102.04.html</t>
  </si>
  <si>
    <t>Seen and not heard: Participation as tyranny in Theatre for Early Years</t>
  </si>
  <si>
    <t>Research in Drama Education: The Journal of Applied Theatre and Performance</t>
  </si>
  <si>
    <t>This paper uses the frame of participation as tyranny to trouble the concept of ‘participating freely in cultural life and the arts’ within Article 31 of the United Nations Convention on the Rights of the Child, especially as it relates to the youngest children: when children's experiences are curated and determined by adults, participation may resemble manipulation rather than control. Heavily influenced by Article 31, contemporary Theatre for Early Years relies on audience participation and often takes the form of a wholly participatory experience. For many audience members, these moments can be liberating, but others may feel unsettled by a tokenistic experience which appears to legitimise the artist's hegemonic status. Sherry Arnstein's Ladder of Citizen Participation provides a provocative typology of participatory practices, which this paper reformulates in relation to the very young. As a route away from the often unconscious tyrannies which may accompany adult-led arts projects, it is proposed that participatory power structures can be created which grant agency to child audiences to engage on their own terms. This includes the ability to take control of the theatrical event, to withdraw from participation and to have children's innate imaginative capabilities recognised as comparable to those of adults.</t>
  </si>
  <si>
    <t>Theatre for Early Years</t>
  </si>
  <si>
    <t xml:space="preserve"> TEY</t>
  </si>
  <si>
    <t xml:space="preserve"> participation</t>
  </si>
  <si>
    <t xml:space="preserve"> article 31</t>
  </si>
  <si>
    <t>http://www.tandfonline.com/doi/abs/10.1080/13569783.2014.953470</t>
  </si>
  <si>
    <t>Towards a Grounded Dramaturgy: using Grounded Theory to interrogate performance practices in Theatre for Early Years</t>
  </si>
  <si>
    <t>Research on theatre for early years is polarized, either delving deeply into an assumed but unproven dramaturgical praxis, or providing anecdotal, often contradictory diktats of limited practical use. It could be argued that no coherent dramaturgy has yet been described in a genre barely three decades old; as David Pears (1971Pears, D. 1971. What is knowledge?, London: Allen &amp; Unwin. [Google Scholar], 29) notes, “practice nearly always comes first, and it is only later that people theorize about practice.” This article explores how an early-years dramaturgy (meaning a contextual exploration of composition, whether artistic, technical, or theoretical) could be formulated from current practice by employing the grounded theory method.</t>
  </si>
  <si>
    <t>http://www.tandfonline.com/doi/abs/10.1080/08929092.2013.837706</t>
  </si>
  <si>
    <t>Bourdieuian approaches to the geography of entrepreneurial cultures</t>
  </si>
  <si>
    <t>Ben Spigel</t>
  </si>
  <si>
    <t>ENTREPRENEURSHIP AND REGIONAL DEVELOPMENT</t>
  </si>
  <si>
    <t>Business &amp; Economics; Public Administration</t>
  </si>
  <si>
    <t>Culture has emerged as an important concept within the entrepreneurship literature to help explain differences in the nature of the entrepreneurship process observed between regions, industries and socio-cultural groups. Despite voluminous research on the topic, theories about how culture affects the entrepreneurship process remain underdeveloped. Without a framework to connect culture with everyday entrepreneurial practices and strategies, it is difficult to critically compare the role of culture between multiple contexts. Such a framework is necessary when examining the influence of local cultures on entrepreneurship, given the diverse ways they can influence economic activities. This paper introduces a Bourdieuian perspective on entrepreneurial culture that can be used to explain how particular entrepreneurial cultures emerge within regions, influence the local entrepreneurship process and evolve in the face of internal and external developments. Building on existing work on Bourdieu and entrepreneurship, this paper argues that entrepreneurship research must carefully consider how the concept of culture is used if it is to be a useful factor in explaining the heterogeneous geography of entrepreneurship we observe in the modern economy.</t>
  </si>
  <si>
    <t>entrepreneurship</t>
  </si>
  <si>
    <t xml:space="preserve"> culture</t>
  </si>
  <si>
    <t xml:space="preserve"> geography</t>
  </si>
  <si>
    <t xml:space="preserve"> regional development</t>
  </si>
  <si>
    <t xml:space="preserve"> Bourdieu</t>
  </si>
  <si>
    <t>http://www.tandfonline.com/doi/abs/10.1080/08985626.2013.862974</t>
  </si>
  <si>
    <t>Emulation is the most sincere form of flattery: retro videogames, rom distribution and copyright</t>
  </si>
  <si>
    <t>Benjamin Farrand</t>
  </si>
  <si>
    <t>Journal of Internet, Law and Politics</t>
  </si>
  <si>
    <t>Law</t>
  </si>
  <si>
    <t>The Internet has made it possible for amateur game creators to collaborate on projects irrespective of geographical location. The success of projects such as Minecraft, and even CounterStrike, demonstrates that ‘indie’ developers can create entertainment products just as popular and successful as mainstream developers with huge budgets. However, many individuals instead are more interested in the old than the new – reliving past experiences through the playing of old videogames that are no longer commercially sold. Through the creation of emulators, and the ripping of ROM images (data that allows for the playing of an emulated videogame, such as Super Mario Bros. on the Super Nintendo), games with nostalgic value can be easily distributed, played and replayed. In addition, this allows for the preservation of legacy content that may otherwise be consigned to the ‘dustbin of history’.
However, irrespective of the effort and ingenuity that goes into the creation of emulation software, and the effort involved in ripping ROM data to make old games playable, are these pursuits entirely legal? The purpose of this paper is to consider the compatibility of such projects with pre-existing norms of intellectual property law, comparing and contrasting the approaches of US and EU IP regimes in their handling of emulators and ROMS. The paper will analyse the issue under pre-existing legislation and with regard to relevant case law, seeking to draw conclusions on whether the existing regimes in copyright law are compatible and satisfactorily balance the right of videogame publishers to seek fair remuneration for their work with the desire by enthusiasts to preserve and relive a form of creative culture.</t>
  </si>
  <si>
    <t>copyright</t>
  </si>
  <si>
    <t xml:space="preserve"> intellectual property law</t>
  </si>
  <si>
    <t xml:space="preserve"> ROMs</t>
  </si>
  <si>
    <t xml:space="preserve"> comparative law</t>
  </si>
  <si>
    <t xml:space="preserve"> emulation</t>
  </si>
  <si>
    <t xml:space="preserve"> digital preservation</t>
  </si>
  <si>
    <t xml:space="preserve"> video games</t>
  </si>
  <si>
    <t xml:space="preserve"> EU Law</t>
  </si>
  <si>
    <t>https://pure.strath.ac.uk/portal/en/publications/emulation-is-the-most-sincere-form-of-flattery(9db91d49-4054-4f25-bd55-071a6f25dfad).html</t>
  </si>
  <si>
    <t>In defence of oblivion: the case of Dunwich, Suffolk</t>
  </si>
  <si>
    <t>Benjamin Morris</t>
  </si>
  <si>
    <t>INTERNATIONAL JOURNAL OF HERITAGE STUDIES</t>
  </si>
  <si>
    <t>Humanities, Multidisciplinary; Social Sciences, Interdisciplinary</t>
  </si>
  <si>
    <t>This article examines the way in which the town of Dunwich, Suffolk, once the capital of a Saxon kingdom and the sixth largest town in England, has constructed its identity from its long history of experiencing coastal erosion. Now as a small village, Dunwich has built a cultural heritage industry devoted to presenting absence to its visitors and residents, through many diverse forms: historiography, archaeology and the material culture displayed and commodified in the Dunwich Museum. Local pride in this history of disappearance runs strong, as was demonstrated when a proposed monument to the lost town was rejected by village residents. Connecting this sense of identity both to critical investigations into the nature of loss, transience and disappearance, as well as to the future of local and global environmental processes, this article considers whether a site whose construction of loss-as-identity should be allowed to survive past its natural lifespan - especially one that, given the process of erosion involved, can be measured. If the dominant cultural logic at a site tends towards absence rather than presence, I here ask what justifications exist for forestalling that identity in the name of conservation and preservation.</t>
  </si>
  <si>
    <t>Dunwich</t>
  </si>
  <si>
    <t xml:space="preserve"> loss</t>
  </si>
  <si>
    <t xml:space="preserve"> erosion</t>
  </si>
  <si>
    <t xml:space="preserve"> absence</t>
  </si>
  <si>
    <t xml:space="preserve"> ephemerality</t>
  </si>
  <si>
    <t>http://www.tandfonline.com/doi/abs/10.1080/13527258.2012.746718</t>
  </si>
  <si>
    <t>High kicks, heel stomps and high cuts: performing the data collection</t>
  </si>
  <si>
    <t>Bethany Whiteside</t>
  </si>
  <si>
    <t>Sociology of dance focuses on the individual agency and societal structures that are inherent within dance practices. However, the traditional method of categorising dance movement, relates to a dance genre’s history and technique. Based on a CASE studentship (supported by Capacity Building Cluster RES 187-24-0014), this research utilises a traditional classificatory method in a non-traditional, sociological sense to see what “performances” and “realities” characterise participatory dance activity in Glasgow (Goffman, 1959). Data has been gathered through a combination of qualitative research methods tailored to the specific physical and social nature of three different case studies.</t>
  </si>
  <si>
    <t>Sociology of Dance</t>
  </si>
  <si>
    <t xml:space="preserve"> Erving Goffman</t>
  </si>
  <si>
    <t xml:space="preserve"> Qualitative Research Methods</t>
  </si>
  <si>
    <t>COULD THE CREATIVE CLASS BE A FACTOR IN SCOTTISH RURAL DEVELOPMENT?</t>
  </si>
  <si>
    <t>Bill Slee</t>
  </si>
  <si>
    <t>Jon Hopkins</t>
  </si>
  <si>
    <t>Nico Vellinga</t>
  </si>
  <si>
    <t>SCOTTISH AFFAIRS</t>
  </si>
  <si>
    <t>James Hutton Institute</t>
  </si>
  <si>
    <t>Government &amp; Law</t>
  </si>
  <si>
    <t>This paper reviews the applicability of Florida's creative class concept to rural Scotland. It builds on recognition that environmental quality is a powerful attractant to businesses and in-migrants in Scotland, although to date no Scottish analysts of rural regeneration have used Florida's terminology or ideas to any significant degree. This is in spite of compelling evidence that, with uncontroversial modifications to the definition of the creative class, his analysis of the relationship between the presence of creative class members and growth can be confirmed in rural North America. The paper explores some of the challenges of the creative class hypothesis, including defining membership. It recognises some of the difficulties encountered in trying to ascertain the direction of causation with respect to the creative class: are members attracted to areas by the demand for employment or because of the social and environmental qualities of particular places? The paper also recognises that creative class ideas may not resonate especially strongly with endogenous (i.e. internally originating) development ideas, which are more rooted in strong place-based communities as vectors of growth than mobile incomers. The paper highlights three main areas of research to address these questions.</t>
  </si>
  <si>
    <t xml:space="preserve"> Scotland</t>
  </si>
  <si>
    <t xml:space="preserve"> rural. MIGRATION</t>
  </si>
  <si>
    <t xml:space="preserve"> SCOTLAND</t>
  </si>
  <si>
    <t xml:space="preserve"> INCOMERS</t>
  </si>
  <si>
    <t xml:space="preserve"> REGIONS</t>
  </si>
  <si>
    <t xml:space="preserve"> SWEDEN</t>
  </si>
  <si>
    <t xml:space="preserve"> LIFE</t>
  </si>
  <si>
    <t>https://apps.webofknowledge.com/full_record.do?product=WOS&amp;search_mode=GeneralSearch&amp;qid=5&amp;SID=2DSKlEYPndjZeiiIqZy&amp;page=1&amp;doc=21&amp;cacheurlFromRightClick=no</t>
  </si>
  <si>
    <t>Infants, Interfaces, and Intermediation: Digital Parenting and the Production of "iPad Baby" Videos on YouTube</t>
  </si>
  <si>
    <t>Bjorn Nansen</t>
  </si>
  <si>
    <t>Darshana Jayemanne</t>
  </si>
  <si>
    <t>JOURNAL OF BROADCASTING &amp; ELECTRONIC MEDIA</t>
  </si>
  <si>
    <t>University of Abertay Dundee</t>
  </si>
  <si>
    <t>Communication; Film, Radio &amp; Television</t>
  </si>
  <si>
    <t>MEDIATION</t>
  </si>
  <si>
    <t>http://www.tandfonline.com/doi/full/10.1080/08838151.2016.1234475</t>
  </si>
  <si>
    <t>Creativity and dysfunction in strategic processes: The case of scenario planning</t>
  </si>
  <si>
    <t>Brad MacKaya</t>
  </si>
  <si>
    <t>Peter McKiernan</t>
  </si>
  <si>
    <t>Futures</t>
  </si>
  <si>
    <t>This paper attempts to open up a new line of enquiry into the dysfunctions of creativity within strategic processes. Generally, the impact and results of introducing creativity (and innovation) into organisational life are perceived to be wholesome and beneficial. But recent research in the area of organisational psychology has documented a ‘dark’ side to its introduction, e.g., low employee morale, stress, theft, sabotage, destructive conflict. Learning from this work and shifting the domain to strategic management, this paper focuses on scenario planning—a strategy process widely regarded by participants and facilitators as creative and innovative in structure, content and output. First, the creative credentials of the process are established with reference to the literature and definitions from the creative and cultural industries. Second, the process is deconstructed into activities and each is examined for the extent of its embedded creativity. Third, informed by case evidence, four dysfunctions of the scenario planning process are conjectured: creativity layered on fantasy; heightened expectations and confusion; pride and passion; and creativity leading to excess. The paper concludes by suggesting four options for handling these potential dysfunctional effects and, in the light of the dialogue presented, re-interprets the definition of scenario planning presented earlier in the text.</t>
  </si>
  <si>
    <t xml:space="preserve"> MODEL</t>
  </si>
  <si>
    <t>http://www.sciencedirect.com/science/article/pii/S0016328709001876</t>
  </si>
  <si>
    <t>Introduction to the Special Issue: Misfits, Mavericks and Mainstreams - Drivers of Innovation in the Creative Industries</t>
  </si>
  <si>
    <t>Candace Jones</t>
  </si>
  <si>
    <t>Silviya Svejenova Velikova</t>
  </si>
  <si>
    <t>Jesper Strandgaard</t>
  </si>
  <si>
    <t>Organization Studies</t>
  </si>
  <si>
    <t>Copenhagen Business School</t>
  </si>
  <si>
    <t>Creative industries are among the fastest-growing and most important sectors of European and North American economies. Their growth depends on continuous innovation, which is important in many industries and also challenging to manage because of inherent tensions. Creative industries, similar to many industries, depend not only on novelty to attract consumers, but also on familiarity to aid comprehension and stabilize demand for cultural products. Agents in the creative industries play with these tensions, generating novelty that shifts industries’ labels and boundaries. This tension and agency makes them a valuable setting for advancing theoretical ideas on who drives innovation, from mavericks that challenge conventions to mainstreams that build upon them. We trace this history and then turn to the five papers in the special issue, which examine in depth how mavericks, misfits, mainstreams and amphibians in various creative domains, from artistic perfumery to choreography, engage with innovation and address tensions. These processes of innovation point to future research that explores and exploits the role of materiality in meaning making, the role of capitals in translation processes and the dynamics of value and evaluation.</t>
  </si>
  <si>
    <t>Agency</t>
  </si>
  <si>
    <t xml:space="preserve"> Art world</t>
  </si>
  <si>
    <t xml:space="preserve"> Capitals</t>
  </si>
  <si>
    <t xml:space="preserve"> Convention</t>
  </si>
  <si>
    <t xml:space="preserve"> Creative industries</t>
  </si>
  <si>
    <t xml:space="preserve"> Evaluation</t>
  </si>
  <si>
    <t xml:space="preserve"> Field</t>
  </si>
  <si>
    <t xml:space="preserve"> Innovation</t>
  </si>
  <si>
    <t xml:space="preserve"> Materiality</t>
  </si>
  <si>
    <t xml:space="preserve"> Meaning</t>
  </si>
  <si>
    <t xml:space="preserve"> Value</t>
  </si>
  <si>
    <t>https://scholar.google.co.uk/citations?view_op=view_citation&amp;hl=en&amp;user=n2RQwSsAAAAJ&amp;sortby=pubdate&amp;citation_for_view=n2RQwSsAAAAJ:NaGl4SEjCO4C</t>
  </si>
  <si>
    <t>CONNECTING THEME: ENVIRONMENT</t>
  </si>
  <si>
    <t>Constructing city identity through architecture: A multimodal approach</t>
  </si>
  <si>
    <t xml:space="preserve">Silviya Svejenova
</t>
  </si>
  <si>
    <t>Research in the Sociology of Organizations</t>
  </si>
  <si>
    <t>Business School
Strategy</t>
  </si>
  <si>
    <t>City identity is a distinct form of collective identity based on the perceived uniqueness and meanings of place rather than group category and membership. A city’s identity is constructed over time through architecture, which involves three sign systems—material, visual and rhetorical— and multiple institutional actors to communicate who the city is and its distinctiveness. We compare Barcelona and Boston to examine the identity and meaning created and communicated by different groups of professionals, such as architects, city planners, international guide book writers and local cultural critics, who perform semiotic work of constructing city identity.</t>
  </si>
  <si>
    <t>cities</t>
  </si>
  <si>
    <t>multimodality</t>
  </si>
  <si>
    <t>materiality</t>
  </si>
  <si>
    <t>visuality</t>
  </si>
  <si>
    <t>Barcelona</t>
  </si>
  <si>
    <t>Boston</t>
  </si>
  <si>
    <t>discourse</t>
  </si>
  <si>
    <t>rhetoric</t>
  </si>
  <si>
    <t>city identity</t>
  </si>
  <si>
    <t>material order</t>
  </si>
  <si>
    <t>visual style</t>
  </si>
  <si>
    <t>http://www.research.ed.ac.uk/portal/en/publications/constructing-city-identity-through-architecture(278a27a3-7c60-4a38-a0ed-ab0886597d37).html</t>
  </si>
  <si>
    <t>Film offices as brokers: Cultivating and connecting local talent to Hollywood</t>
  </si>
  <si>
    <t>Pacey Foster</t>
  </si>
  <si>
    <t xml:space="preserve">[book] Brokerage and Production the American and French Entertainment Industries
</t>
  </si>
  <si>
    <t>http://www.research.ed.ac.uk/portal/en/publications/film-offices-as-brokers(f64b29a1-487f-4399-bc48-a3d0c33cf256).html</t>
  </si>
  <si>
    <t>Creative industries: A typology of change</t>
  </si>
  <si>
    <t>Mark Lorenzen</t>
  </si>
  <si>
    <t>Jonathan Sapsed</t>
  </si>
  <si>
    <t xml:space="preserve">[book] Oxford Handbook of Creative Industries
</t>
  </si>
  <si>
    <t>Creative industries experience a variety of changes, which are driven by differing forces. However this variety may be understood by considering two dimensions: semiotic codes; the signifiers of symbolic value that consumers derive from products, and material base; the formats, fabrics, and physical human activities underpinning these products. We characterize four types of change, based on high and low change combinations with semiotic codes and material base: Preserve, Ideate, Transform and Recreate. This framework is applied to a range of creative industries, from mature
sectors like museums, architecture and fashion, through the many transitions of film production, to contemporary digital advertising and online content creation. We show how each of the change types appear to have different drivers related to public policy, demand, technology and globalization, offering an alternative classification framework to guide creative industries scholars, practitioners, and policy makers.</t>
  </si>
  <si>
    <t>creative industries</t>
  </si>
  <si>
    <t>semiotic codes</t>
  </si>
  <si>
    <t>technology</t>
  </si>
  <si>
    <t>symbolic value</t>
  </si>
  <si>
    <t>creativitiy</t>
  </si>
  <si>
    <t>classification</t>
  </si>
  <si>
    <t>http://www.research.ed.ac.uk/portal/en/publications/creative-industries(4a50c8a4-b001-4dd7-964a-e66e1e3c5f21).html</t>
  </si>
  <si>
    <t>Collective futures: cultivating creative collectives. [Final Report]</t>
  </si>
  <si>
    <t>Catherine Docherty</t>
  </si>
  <si>
    <t>REPORT for Glasgow: Collective Futures</t>
  </si>
  <si>
    <t>Collective Futures was a partnership project between three highly regarded institutions operating in the creative industries: Gray's School of Art, University of The West of Scotland (UWS) and the Glasgow School of Art. The partners undertook a unique exploration of creative collectives as a route to economic success and talent development for designer-makers. The collaborative nature of the partnership working throughout the project was recognised by the partners as a form of Creative Academic Collective. The aims of the project were consistent with Creative Scotland's strategic intention to support talent hubs for creative practitioners, and also aligned with recent reports (EKOS) and initiatives such as the South of Scotland Social Enterprise Initiative (SOSCEI), Creative Arts Business Network (CABN) and Emergents, that reinforced the importance of scale, networking, collaboration and the notion of creative places around the country to support creative industries. Central to the success of the project was a meaningful connection and engagement of designer/maker communities and creative practitioners in several parts of Scotland. This project sought to explore effective models of collective working that support designer/makers in the development of their own talent and to sustain and grow their creative businesses.</t>
  </si>
  <si>
    <t>https://openair.rgu.ac.uk/handle/10059/2046</t>
  </si>
  <si>
    <t>Festivity and sociability: a study of a Celtic music festival. Tourism, Culture and Communication Vol.5 (3) pp.149-163.</t>
  </si>
  <si>
    <t>Catherine M. Matheson</t>
  </si>
  <si>
    <t>Tourism Culture &amp; Communication</t>
  </si>
  <si>
    <t>Queen Margaret University</t>
  </si>
  <si>
    <t>This article centers on authenticity and social relations within a commodified Celtic music festival framework. The impact of the tourism commodification process upon environs and culture has generated a veritable plethora of studies, the precursor to this being MacCannell's theorization of the leisure class. In an attempt to explain the meaning and significance of social relations within a festival context, specific attention is paid to Maffesoli's theory of the neo-tribe and emotional community. Drawing upon empirical data from a questionnaire survey and in-depth interviews with festival producers and consumers of a Celtic music festival in Scotland, this article challenges Maffesoli's dismissal of the relevance of class grouping and suggests dimensions of the backstage region of festival social space: first, through participating in “real” culture in an intimate environment; second, by playing an instrument or singing; third, through the strengthening of social networks. It is argued that the tourism commodification process is resisted to attain authentic social relations through the backstage region of social space.</t>
  </si>
  <si>
    <t>Authenticity</t>
  </si>
  <si>
    <t xml:space="preserve"> Festivals</t>
  </si>
  <si>
    <t xml:space="preserve"> Social relations</t>
  </si>
  <si>
    <t>http://www.ingentaconnect.com/content/cog/tcc/2005/00000005/00000003/art00003</t>
  </si>
  <si>
    <t>CONNECTING THEME: EQUALITY AND DIVERSITY</t>
  </si>
  <si>
    <t>Music, emotion and authenticity: a study of festival consumers. Journal of Tourism and Cultural Change. Vol.6 (1) pp.57-74.</t>
  </si>
  <si>
    <t>Journal of Tourism and Cultural Change</t>
  </si>
  <si>
    <t>This paper centres upon the concept, authenticity, within the context of a Celtic music festival. Increasing attention has been paid to the music–tourism relationship and this paper seeks to elaborate upon the contested meanings and dimensions of Celtic music in the wake of its commodification through tourism. Attention is accorded to the interlocking tensions relating to commodification and authenticity within music and tourism studies and, moreover, the role of emotion within the authenticity and music debate. Drawing upon empirical research conducted at a Celtic music festival (Glasgow, Scotland) comprising in-depth interviews and a questionnaire survey, it is suggested the festival audience attach authenticity to the music on the basis of their emotional interaction with the music. This occurs by the ways in which emotion is evoked within the music and the relationship between music, emotion and audience identities.</t>
  </si>
  <si>
    <t>authenticity</t>
  </si>
  <si>
    <t xml:space="preserve"> Celtic</t>
  </si>
  <si>
    <t xml:space="preserve"> emotion</t>
  </si>
  <si>
    <t xml:space="preserve"> festivals</t>
  </si>
  <si>
    <t xml:space="preserve"> music</t>
  </si>
  <si>
    <t>http://www.tandfonline.com/doi/abs/10.1080/14766820802140448</t>
  </si>
  <si>
    <t>Creating a place to play:Cultural entrepreneurship in the contemporary arts</t>
  </si>
  <si>
    <t>Charlotte Gilmore</t>
  </si>
  <si>
    <t>Working in Music: The Musicians’ Union, musical labour and employment Conference in Glasgow</t>
  </si>
  <si>
    <t>Marketing</t>
  </si>
  <si>
    <t>Our study seeks to contribute an understanding of the situated and meaningful practice of entrepreneurs, by asking how cultural entrepreneurs create a meaningful social place for their playful practices, and how the place enables their. We draw on three pieces of longitudinal research within artist led organisations, which provided places for cultural entrepreneurs working within the contemporary arts. What we discovered in the practices and context of cultural entrepreneurs’ everyday life was not singularity and clarity, but rather a complex of contradictions and dichotomies. Our argument is that the production of a ‘place of play’ is what enables the entrepreneurs, and those around them, to absorb and also make the most of the co-existence of apparent opposites.</t>
  </si>
  <si>
    <t>https://www.business-school.ed.ac.uk/cense/publication/creating-a-place-to-play-cultural-entrepreneurship-in-the-contemporary-arts/</t>
  </si>
  <si>
    <t>The benefits of interdisciplinary relationships: breaking barriers to contemporary classical music</t>
  </si>
  <si>
    <t>This paper reports on the use of business vouchers (ESRC Capacity Building Cluster grant RES 187- 24-0014) by a contemporary classical music ensemble to re-orient their approach to music engagement and repertoire. The paper details the background, aims, method, findings and impact of the three pieces of voucher research. The benefits of the close interdisciplinary relationship that has evolved from this research are also discussed, in particular the crossover of networks, the dissemination of the findings amongst practitioners and academics, and the ensemble and its research being used as a teaching tool.</t>
  </si>
  <si>
    <t>Audience Development</t>
  </si>
  <si>
    <t xml:space="preserve"> Music</t>
  </si>
  <si>
    <t xml:space="preserve"> Qualitative Methods</t>
  </si>
  <si>
    <t>Paradoxical identity struggles and work practices of “indie” musicians</t>
  </si>
  <si>
    <t>Nic Beech</t>
  </si>
  <si>
    <t>Paul Hibbert</t>
  </si>
  <si>
    <t xml:space="preserve">EGOS - Helsinki, Finland
</t>
  </si>
  <si>
    <t>Business School</t>
  </si>
  <si>
    <t xml:space="preserve">We explore the identity work and struggles intrinsic to the working practices of independent (indie) musicians . Their creative project-based, collaborative work entails a number of struggles such as the classic ‘commerce versus art’ dialectic. The identity work literature holds that struggles operate as teleological, transient processes (often based on the opposition between self-expression and ‘market forces’) that are resolved in some sense of coherent identity. However, our research indicates that this way of conceiving identity struggles does not have universal explanatory capacity. Part of the professional indie musician identity is to both desire the struggle and wish not to be in it. The struggles we identify are not transitory but can be regarded as paradoxical and perpetual; if the musicians ever ‘resolved’ their struggles they would lose their indie musician identity.
</t>
  </si>
  <si>
    <t>http://www.research.ed.ac.uk/portal/en/publications/paradoxical-identity-struggles-and-work-practices-of-indie-musicians(1e275d4c-d6d8-4b81-b34f-5d7c429606ab).html</t>
  </si>
  <si>
    <t>Flex and reflexivity: Leadership in festival networks</t>
  </si>
  <si>
    <t xml:space="preserve">British Academy of Management Conference - Birmingham, United Kingdom
</t>
  </si>
  <si>
    <t xml:space="preserve">Business School
Marketing
Centre for Service Excellence
</t>
  </si>
  <si>
    <t>http://www.research.ed.ac.uk/portal/en/publications/flex-and-reflexivity(4553ba39-de3d-4e81-8a9b-4775a0863224).html</t>
  </si>
  <si>
    <t>CONNECTIVE THEME: CREATIVE LEARNING</t>
  </si>
  <si>
    <t xml:space="preserve">Conflict and advertising planning: consequences of networking for advertising planning
</t>
  </si>
  <si>
    <t>Eleanor Shaw</t>
  </si>
  <si>
    <t>Ian Grant</t>
  </si>
  <si>
    <t xml:space="preserve">European Journal of Marketing
</t>
  </si>
  <si>
    <t xml:space="preserve">Purpose: The aim of this paper is to explore the tensions and basis for conflict within relationships that embed and connect networked companies involved in the planning of advertising, with broader relevance for professional service organizations. Design/methodology/approach: Framed within a social network perspective, this interpretive study draws on 22 in-depth interviews to discuss the emergence and consequences of conflict within relationships shared by advertising creatives, account managers, researchers and media planners located in Scotland. Findings: The paper identifies four dominant themes which contribute toward relational conflict: the intensity of involvement in advertising planning, the emergence of role ambiguity, cultural stereotyping, and conflicts of interest. Originality/value: The paper provides a valuable antidote to studies reliant on dyadic client-agency perspectives. Adopting a network perspective, it recognizes the importance of the multiple, simultaneous relationships involved in advertising planning. It offers a critical perspective on advertising relationships, considering the emergence, characteristics and consequences of tension and conflict inherent. The discussion reveals ongoing struggles for control over the process of advertising planning, and considers the implications of overt and covert actions on perceptions of network trust. The paper provides a spectrum of outcomes, ranging from collaborative tension to intra-organisational conflict. This study is most relevant to academics and managers involved in professional services.
</t>
  </si>
  <si>
    <t>advertising</t>
  </si>
  <si>
    <t>social networks</t>
  </si>
  <si>
    <t>negative relationships</t>
  </si>
  <si>
    <t>conflict</t>
  </si>
  <si>
    <t>power</t>
  </si>
  <si>
    <t>http://www.research.ed.ac.uk/portal/en/publications/conflict-and-advertising-planning(51cd72f1-a267-4d66-a29e-245940964998).html</t>
  </si>
  <si>
    <t>Creative Collaborations: A showcase of Industry-Academia Research and Knowledge Exchange in Scotland's Design and Creative Industries: Red Note: a case study of contemporary classical music</t>
  </si>
  <si>
    <t>[book]</t>
  </si>
  <si>
    <t>Business School; Marketing</t>
  </si>
  <si>
    <t>http://www.research.ed.ac.uk/portal/en/publications/creative-collaborations-a-showcase-of-industryacademia-research-and-knowledge-exchange-in-scotlands-design-and-creative-industries(cd904a53-6dc9-487a-852f-5955eb80c6d0).html</t>
  </si>
  <si>
    <t>Taking the audience with you: The construction of entwined identities in classical musician entrepreneurship</t>
  </si>
  <si>
    <t>10th Organisational Studies Workshop - , Greece</t>
  </si>
  <si>
    <t>http://www.research.ed.ac.uk/portal/en/publications/taking-the-audience-with-you(473dff0f-370d-49b2-8737-e302e58dd762).html</t>
  </si>
  <si>
    <t>Creating a place to play: Cultural entrepreneurship in the contemporary arts</t>
  </si>
  <si>
    <t xml:space="preserve">Working in Music: The Musicians’ Union, musical labour and employment - Glasgow , United Kingdom
</t>
  </si>
  <si>
    <t xml:space="preserve">Our study seeks to contribute an understanding of the situated and meaningful practice of entrepreneurs, by asking how cultural entrepreneurs create a meaningful social place for their playful practices, and how the place enables their. We draw on three pieces of longitudinal research within artist led organisations, which provided places for cultural entrepreneurs working within the contemporary arts. What we discovered in the practices and context of cultural entrepreneurs’ everyday life was not singularity and clarity, but rather a complex of contradictions and dichotomies. Our argument is that the production of a ‘place of play’ is what enables the entrepreneurs, and those around them, to absorb and also make the most of the co-existence of apparent opposites.
</t>
  </si>
  <si>
    <t>http://www.research.ed.ac.uk/portal/en/publications/creating-a-place-to-play(45da0663-8c77-4cf6-a670-f99ec67427d7).html</t>
  </si>
  <si>
    <t xml:space="preserve">A spiritual home for creativity: The case of an artist-led collective
</t>
  </si>
  <si>
    <t>11th Organization Studies Summer Workshop 2016: Spirituality, Symbolism, and Storytelling - , Greece</t>
  </si>
  <si>
    <t xml:space="preserve">This paper explores a ‘spiritual home’, a place of meaning for the contemporary artists and musicians who live and work in Islington Mill, an artist-led organisation, defined by the “deeply held beliefs” (Lips-Wiersma &amp; Mills, 2014: 159) of its creator. In re-imagining other organisational forms in contemporary times, where there is a search for meaning and connectedness, beyond the dominant, arguably, self- interested, neo liberal ideology, this paper seeks to contribute to the Workplace Spirituality literature. It does so by exploring the “whole person” (Sheep, 2006: 357), through a life history methodology, to present an understanding of how meaningfulness is created through the spirit of non profit, independent, artist-led collective that supports, enables and influences the lives and work of those who work within it. 
</t>
  </si>
  <si>
    <t>http://www.research.ed.ac.uk/portal/en/publications/a-spiritual-home-for-creativity(236518bf-e89a-4ca6-96ce-5fcd129dfe8d).html</t>
  </si>
  <si>
    <t>Pot Noodles, Placements and Peer Regard: Creative Career Trajectories and Communities of Practice in the British Advertising Industry</t>
  </si>
  <si>
    <t>Charlotte McLeod</t>
  </si>
  <si>
    <t>Stephanie O'Donohoe</t>
  </si>
  <si>
    <t>British Journal of Management</t>
  </si>
  <si>
    <t>The increasingly unpredictable, individualized and short-term nature of the labour market is evident in the careers of advertising creatives. We explore the career trajectories of 48 creative professionals in the British advertising industry, using theories of situated learning and communities of practice to illustrate how the collective remains important to individuals' career prospects. Creatives learn their craft by becoming immersed in the multiple, inter-related communities that constitute the advertising world during the demanding ‘pre-peripheral’ and ‘peripheral’ stages of their career. Learning through immersion continues throughout the journey from the periphery to the centre, since creatives participate in a competitive, tight-knit creative community, actively engaged in social networking and constantly monitoring each others' creative output. Creatives' legitimacy (and power) is earned by winning peer regard for their work. The nature of the learning required changes as each stage of the creative trajectory brings different motivations and pressures, but the processes of learning, the mutual shaping of individual and community, and the identity work involved are evident throughout creative career trajectories.</t>
  </si>
  <si>
    <t>https://scholar.google.co.uk/citations?view_op=view_citation&amp;hl=en&amp;user=n2RQwSsAAAAJ&amp;sortby=pubdate&amp;citation_for_view=n2RQwSsAAAAJ:3fE2CSJIrl8C</t>
  </si>
  <si>
    <t>Impact by design: evaluating knowledge exchange as a lens for evaluating the wider impacts of a design-led business support programme.</t>
  </si>
  <si>
    <t>Chris Fremantle</t>
  </si>
  <si>
    <t>20th DMI: academic design management conference (DMI:ADMC): inflection point: design research meets design practice, 28-29 July 2016, Boston, USA</t>
  </si>
  <si>
    <t xml:space="preserve">This paper reports on the evaluation of knowledge exchange and impact generated through Design in Action (DIA), a design-led business support approach to answering the Arts and Humanities Research Council's call for knowledge exchange hubs. Can evaluation approaches to knowledge exchange reveal the complexity of impacts from design-led business support? Does design have a particular set of methods and processes relevant to knowledge exchange? To address these questions the paper draws on both interview and Survey material, and uses Nutley/Meagher Prism to analyse the emergent data. Nutley/Meagher Prism enables us to see different aspects of something in process which is otherwise indistinguishable, just as a prism enables us to see different wave lengths of light manifest as the colour spectrum. The paper addresses the interests of multiple stakeholders including economic development agencies, research councils, arts and cultural development bodies as well as design researchers and knowledge exchange intermediaries through demonstrating the multi-faceted value of design-led business support approaches to knowledge exchange programmes.
</t>
  </si>
  <si>
    <t>Design-led business support</t>
  </si>
  <si>
    <t xml:space="preserve"> Knowledge exchange</t>
  </si>
  <si>
    <t xml:space="preserve"> Impact</t>
  </si>
  <si>
    <t>https://openair.rgu.ac.uk/handle/10059/1701</t>
  </si>
  <si>
    <t>How Does It Feel? Beyond Genre towards Analysis of Experience</t>
  </si>
  <si>
    <t>Chris Lowthorpe</t>
  </si>
  <si>
    <t xml:space="preserve">Digital games consist of unique elements that clearly distinguishing them from more established screen-based media such as film and television. These elements, commonly known as mechanics, create non-linear and co-authored experiences giving rise to dynamic patterns of play producing aesthetic experiences that elicit emotion from the player. Existing genre analysis paradigms imported from more established disciplines may be useful to analyse games that heavily employ film or literary conventions, or which are derived from particular works or extant genres such as Film Noir. However, understanding how digital games – experiences often comprising a core of asymmetrical gameplay that gives rise to emergent narratives augmented by a representational shell with little or no characters, dialogue, or recognisable genre conventions – create meaning poses a distinct challenge for these frameworks. This paper identifies how game studies has developed concepts and methodologies to enable constructive critical analysis of game experiences for scholars and designers alike. </t>
  </si>
  <si>
    <t>http://chrislowthorpe.tumblr.com/post/95266867839/how-does-it-feel-beyond-genre-towards-analysis-of</t>
  </si>
  <si>
    <t>Spaces of possibility: real world research in independent game development</t>
  </si>
  <si>
    <t>Independent game development in the UK is experiencing disruption. Key to future success is the improvement of studio sustainability; the focus of the author’s doctoral research. Researching the sector is demanding, complicated by external disruption and a historically poor relationship with the academy. This paper draws on the author’s experiences at Denki, a highly respected independent game studio. It explores potential challenges to research in game studio environments and identifies uncertainties experienced. The paper highlights the need for continuous reflexivity of self and context, and outlines the importance of gaining a host organization’s trust through adopting a pragmatic approach to research.</t>
  </si>
  <si>
    <t>Independent Game Development</t>
  </si>
  <si>
    <t xml:space="preserve"> Real World Research</t>
  </si>
  <si>
    <t xml:space="preserve"> Social Spaces</t>
  </si>
  <si>
    <t>Stop just making stuff! Listening, co – creation and sustainability in independent game development</t>
  </si>
  <si>
    <t>Sean Taylor</t>
  </si>
  <si>
    <t>Gregor White</t>
  </si>
  <si>
    <t>Participations. Journal of Audience and Reception Studies</t>
  </si>
  <si>
    <t>The design, development, and distribution of digital games is undergoing constant and severe disruption. Changing methods of distribution, emerging trends and business models, and an increasingly saturated marketplace are forcing independent developers to reevaluate and re-imagine internal processes and cultures. As developers adapt by producing services in addition to self-contained products, the locus of value shifts from the product towards the act of user participation. Consequently the viability and development of projects is increasingly decided not by product differentiation but by listening to consumers, mapping their behavior, and co-creating unique and meaningful experiences. . This paper suggests Hill’s ‘vulnerability paradox’ exists for independent game developers. Disruption causes vulnerability, but this may be turned into strength by forcing developers to work closely with those they rely upon: their customers. Involving the customer in the design process may be criticized for leading to homogenous and mediocre products or services. However, this paper argues that involving the customer may enable more risks to be taken once initial value propositions are upheld.</t>
  </si>
  <si>
    <t>game design</t>
  </si>
  <si>
    <t xml:space="preserve"> game development</t>
  </si>
  <si>
    <t xml:space="preserve"> lean startup</t>
  </si>
  <si>
    <t xml:space="preserve"> co-creation</t>
  </si>
  <si>
    <t xml:space="preserve"> value</t>
  </si>
  <si>
    <t xml:space="preserve"> product</t>
  </si>
  <si>
    <t xml:space="preserve"> service</t>
  </si>
  <si>
    <t xml:space="preserve"> sustainability</t>
  </si>
  <si>
    <t>http://www.participations.org/Volume%2010/Issue%202/17.pdf</t>
  </si>
  <si>
    <t>Storytelling within an Internet of Things</t>
  </si>
  <si>
    <t>Chris Speed</t>
  </si>
  <si>
    <t>Arthi Kanchana Manohar</t>
  </si>
  <si>
    <t>INTERACTIVE STORYTELLING 3rd Joint Conference on Interactive Digital Storytelling</t>
  </si>
  <si>
    <t>University of Dundee</t>
  </si>
  <si>
    <t>Computer Science, Information Systems; Computer Science, Interdisciplinary Applications; Computer Science, Theory &amp; Methods</t>
  </si>
  <si>
    <t>The movement from a screen based experience of the internet to one in which everything is connected in the actual world is slowly becoming a reality. The advent of smart phones and data free contracts has provided a cultural context in Europe in which society will begin reading and writing stories to objects of their own. Digital Storytelling methodologies are required to understand how narratives between objects can be constructed as individual objects become connected with others. This workshop proposes research methods to carryout case studies and methods to understand the relationship between the objects and the participants. The implications for the knowledge to support this cultural / technical revolution are widespread - in particular of industry, but also leisure and the arts. We hope that storytellers, academics who are interested in social computing, and programmers will be interested in the workshop.</t>
  </si>
  <si>
    <t>Internet of things</t>
  </si>
  <si>
    <t xml:space="preserve"> Culture</t>
  </si>
  <si>
    <t xml:space="preserve"> stories and memories</t>
  </si>
  <si>
    <t xml:space="preserve"> object and artifacts</t>
  </si>
  <si>
    <t xml:space="preserve"> methods</t>
  </si>
  <si>
    <t>N/A</t>
  </si>
  <si>
    <t xml:space="preserve">Developing Cultural Industries: Learning from the Palimpsest
 of Practice
</t>
  </si>
  <si>
    <t>Christiaan De Beukelaer</t>
  </si>
  <si>
    <t>[report] Cultural Policy Research Award</t>
  </si>
  <si>
    <t>School of Arts, Social Sciences and Management &gt; Media, Communication and Production</t>
  </si>
  <si>
    <t>http://eresearch.qmu.ac.uk/3714/</t>
  </si>
  <si>
    <t>Composing the self: creative identity work</t>
  </si>
  <si>
    <t>Christine Coupland</t>
  </si>
  <si>
    <t>11th International Conference on Organizational Discourse, Cardiff University, 2014 - cardiff, United Kingdom</t>
  </si>
  <si>
    <t>There is currently academic interest in the process of creativity based on creative workers in corporate contexts. We develop this body of knowledge by looking at how creative working by independent musicians offers an opportunity for understanding collective creativity as a self and other organizing process. In the paper we draw upon empirical material from a study of musicians who were placed in a time-limited, project-work situation to produce a collection of songs for a forthcoming charity event, thus resonating with more commercially oriented creative projects. We utilize the empirical material to address the question, how do creative workers affirm their creative identities in organized project work? Our findings suggest that particular versions of selves are called upon to adapt to and survive the organizing process which has impact upon the creative acts themselves, calling for privacy to ‘sing out of tune’ from time to time and thus has implications for managing these processes.</t>
  </si>
  <si>
    <t>http://www.research.ed.ac.uk/portal/en/publications/composing-the-self-creative-identity-work(4efcb5ec-0299-4803-aa93-ee3d42dcb1d5).html</t>
  </si>
  <si>
    <t>Comparing instrumental and deliberative paradigms which underpin the assessment of social values for cultural ecosystem services.</t>
  </si>
  <si>
    <t>Christopher M. Raymond</t>
  </si>
  <si>
    <t>Jasper O. Kenterd</t>
  </si>
  <si>
    <t>Tobias Plieningere</t>
  </si>
  <si>
    <t>Nancy J. Turnerf</t>
  </si>
  <si>
    <t>Karen A. Alexanderd</t>
  </si>
  <si>
    <t>Ecological Economics</t>
  </si>
  <si>
    <t>Despite rapid advancements in the development of non-monetary techniques for the assessment of social values for ecosystem services, little research attention has been devoted to the evaluation of their underpinning paradigms. This study evaluates two contrasting paradigms for the assessment of social values in non-monetary terms: an instrumental paradigm involving an objective assessment of the distribution, type and/or intensity of values that individuals assign to the current state of ecosystems and a deliberative paradigm involving the exploration of desired end states through group discussion. We present and then justify through case examples two approaches for assessing social values for ecosystem services using the instrumental paradigm and two approaches using the deliberative paradigm. Each approach makes different assumptions about: the underlying rationale for values assessment; the process through which values are elicited; the type of representativeness sought, and; the degree of involvement of decision-makers. However, case examples demonstrate that the boundaries between instrumental and deliberative paradigms are often not concrete. To accommodate this fluidity, we offer a third, pragmatic paradigm that integrates some of the qualities of both. This paradigm has implications for engaging multiple community groups and decision-makers in the articulation and mapping of social values for cultural ecosystem services.</t>
  </si>
  <si>
    <t>Social values</t>
  </si>
  <si>
    <t xml:space="preserve"> Participatory mapping</t>
  </si>
  <si>
    <t xml:space="preserve"> Non-economic valuation</t>
  </si>
  <si>
    <t xml:space="preserve"> Non-monetary valuation</t>
  </si>
  <si>
    <t xml:space="preserve"> Ecosystem services</t>
  </si>
  <si>
    <t xml:space="preserve"> Deliberative valuation</t>
  </si>
  <si>
    <t xml:space="preserve"> Instrumental valuation</t>
  </si>
  <si>
    <t>http://www.sciencedirect.com/science/article/pii/S092180091400247X</t>
  </si>
  <si>
    <t>Managing expectations, retaining independence</t>
  </si>
  <si>
    <t>Ciaran McDonald</t>
  </si>
  <si>
    <t>Lorenzo Pergola</t>
  </si>
  <si>
    <t>This purpose of this paper by two PhD students at the University of St Andrews’ Institute for Capitalising on Creativity is to consider their research experiences to date. Although they share cosponsors and similar research objectives on the value of culture in Dundee and Edinburgh, both researchers diverge in their methodological approach. Ciaran McDonald utilises qualitative methods whereas Lorenzo Pergola works with quantitative techniques. Consequently, in this paper, they will introduce a brief synopsis of their work, which will then conclude with a deliberation on the advantages and challenges that have emerged whilst undertaking a collaborative co-sponsored PhD.</t>
  </si>
  <si>
    <t>Collaboration</t>
  </si>
  <si>
    <t xml:space="preserve"> Cultural value</t>
  </si>
  <si>
    <t xml:space="preserve"> Methodology</t>
  </si>
  <si>
    <t>Governing culture: Legislators, interpreters and accountants</t>
  </si>
  <si>
    <t>Claire Donovan</t>
  </si>
  <si>
    <t>Dave O'Brien</t>
  </si>
  <si>
    <t>Critical Perspectives on Accounting</t>
  </si>
  <si>
    <t>Brunel University</t>
  </si>
  <si>
    <t>Cultural policy has become dominated by questions of how to account for the intangible value of government investments. This is as a result of longstanding developments within government’s approaches to policy making, most notably those influenced by practices of audit and accounting. This paper will outline these developments with reference to Peter Miller’s concept of calculative practices, and will argue two central points: first, that there are practical solutions to the problem of measuring the value of culture that connect central government discourses with the discourses of the cultural sector; and second, the paper will demonstrate how academic work has been central to this area of policy making. As a result of the centrality of accounting academics in cultural policy, for example in providing advice on the appropriate measurement tools and techniques, questions are raised about the role academia might take vis-à-vis public policy. Accounting professionals and academics not only provide technical expertise that informs state calculative practices, but also play a surveillance role through the audit and evaluation of government programmes, and act as interpreters in defining terms of performance measurement, success and failure. The paper therefore concludes by reflecting on recent work by Phillip Schlesinger to preserve academic integrity whilst allowing accounting scholars and academics influence and partnership in policy.</t>
  </si>
  <si>
    <t>academia</t>
  </si>
  <si>
    <t>bauman</t>
  </si>
  <si>
    <t>calculative practices</t>
  </si>
  <si>
    <t>cultural cvalue</t>
  </si>
  <si>
    <t>multi-criteria analysis</t>
  </si>
  <si>
    <t>http://www.research.ed.ac.uk/portal/en/publications/governing-culture(f547febe-a89a-4438-ab2c-1f515f14cf34).html</t>
  </si>
  <si>
    <t>Information technology and social cohesion: A tale of two villages</t>
  </si>
  <si>
    <t xml:space="preserve"> Kathryn Vincent</t>
  </si>
  <si>
    <t xml:space="preserve"> Cristian Luguzan</t>
  </si>
  <si>
    <t xml:space="preserve"> Leanne Townsend</t>
  </si>
  <si>
    <t xml:space="preserve"> David Beel</t>
  </si>
  <si>
    <t>Journal of Rural Studies</t>
  </si>
  <si>
    <t xml:space="preserve">The study is about social cohesion in rural communities and how this interacts with Information and Communications Technology (ICT). Social cohesion is considered in terms of both system integration and social integration. System integration includes business and cultural organisations, civil society and communal spaces on and offline, which can provide bridging mechanisms to bring together disparate social groups. Social integration refers to more informal mechanisms of inclusion, including social networks, a sense of belonging, commitment to the common good. The paper considers these elements of social cohesion in relation to the intertwining of on and offline relationships by examining two contrasting rural communities in Northern Scotland. The paper concludes that ICT can play very different roles in social cohesion for different social and cultural groups as well as for different kinds of locational communities, but that ICT is becoming an integral part of rural social relations.
</t>
  </si>
  <si>
    <t>Social capital</t>
  </si>
  <si>
    <t xml:space="preserve"> Social cohesion</t>
  </si>
  <si>
    <t xml:space="preserve"> Rural communities</t>
  </si>
  <si>
    <t xml:space="preserve"> Quality of life</t>
  </si>
  <si>
    <t xml:space="preserve"> ICT</t>
  </si>
  <si>
    <t xml:space="preserve"> Social and system integration</t>
  </si>
  <si>
    <t>http://pure.abdn.ac.uk:8080/portal/en/researchoutput/information-technology-and-social-cohesion(c0269444-35e5-42fe-b711-145250746565).html</t>
  </si>
  <si>
    <t>MAKING A LIVING IN THE MUSIC INDUSTRY: THE EXPERIENCE OF RECENT MUSIC GRADUATES</t>
  </si>
  <si>
    <t>Colin Mason</t>
  </si>
  <si>
    <t>Julie McFarlane</t>
  </si>
  <si>
    <t>ISBE Conference Dublin</t>
  </si>
  <si>
    <t>Entrepreneurship</t>
  </si>
  <si>
    <t xml:space="preserve">Objectives: The paper examines the extent to which and the ways in which graduates of the University of Strathclyde’s Applied Music degree have made a living in the music industry. Prior Work: There is considerable evidence that the main unit of economic activity in the creative industries is the limited duration project. Employment is therefore temporary and part-time and much of the labour force comprises self-employed freelance workers. How do music graduates fare in such an environment? Approach: The study is based in an email survey of graduates from the first ten years of the course, which started in 1999. This attracted 66 usable responses. This was supported by information drawn from seven face-to-face interviews. Results: The vast majority of Strathclyde Applied Music graduates are making a living, with many deriving a significant proportion of this income from music. However, much of their income is earned from teaching. This is important, because for most respondents it is a significant and stable source of income. Income generated by music performance – gigs and albums – accounts for only a minority of most of the respondents’ income. Virtually all of them, therefore, have portfolio careers; most are self-employed, working on a freelance basis, which means irregular income and a lack of financial stability. Making a living in this work environment is challenging. Personal drive is essential. Networking skills are needed to find work. Marketing and self-promotion are necessary to get noticed, with social media vital. Yet, many respondents do not see themselves as ‘in business’ or needing to act in an entrepreneurial way. Artistic compromises are required, in the form of the types of musical work they accept, which not all respondents were willing to make. Implications: The study points to the need for the music curriculum to incorporate the business skills necessary to build a sustainable career that is inevitably based on portfolio work on a freelance basis. However, if, as many commentators have predicted, project working and the associated rise in freelance work becomes much more widespread across the economy, then more and more graduates will face employment challenges of the type which are currently being encountered by music graduates. Preparing current and future graduates for this new world of work is therefore a challenge for all disciplines. </t>
  </si>
  <si>
    <t>https://www.researchgate.net/publication/297177031_Making_a_Living_in_the_Music_Industry</t>
  </si>
  <si>
    <t>Principles for a second century of film legislation</t>
  </si>
  <si>
    <t>Daithi Mac Sithigh</t>
  </si>
  <si>
    <t>LEGAL STUDIES</t>
  </si>
  <si>
    <t>Following a century of legislation about film and the film industry in the UK, and the latest in a series of reports on 'film policy', this paper investigates the relationship between law, policy and film. Case studies on the definition of 'film' in a time of technological and cultural change consider the privileged position of the cinema in terms of censorship and tax, including the new phenomenon of 'alternative content'; that is, live relays of theatrical performances. Institutional change is assessed and criticised, particularly the abolition of the UK Film Council and the steady move from statute to executive action. The paper sets out a case for the role of the state to be set out in legislation and the cultural consequences of legal definitions to be taken more seriously.</t>
  </si>
  <si>
    <t>http://onlinelibrary.wiley.com/doi/10.1111/lest.12032/abstract</t>
  </si>
  <si>
    <t>Creative learning environments in education-A systematic literature review</t>
  </si>
  <si>
    <t>Dan Davies</t>
  </si>
  <si>
    <t>Thinking Skills and Creativity</t>
  </si>
  <si>
    <t>Community Education</t>
  </si>
  <si>
    <t>This paper reports on a systematic review of 210 pieces of educational research, policy and professional literature relating to creative environments for learning in schools, commissioned by Learning and Teaching Scotland (LTS). Despite the volume of academic literature in this field, the team of six reviewers found comparatively few empirical studies published in the period 2005-2011 providing findings addressing the review objectives. There was, however a reasonable weight of research evidence to support the importance of the following factors in supporting creative skills development in children and young people: flexible use of space and time; availability of appropriate materials; working outside the classroom/school; 'playful' or 'games-bases' approaches with a degree of learner autonomy; respectful relationships between teachers and learners; opportunities for peer collaboration; partnerships with outside agencies; awareness of learners' needs; and non-prescriptive planning. The review also found evidence for impact of creative environments on pupil attainment and the development of teacher professionalism. LTS intend to use the review as a basis for recommendations to Scottish schools in promoting creativity within Curriculum for Excellence. However, the findings of the review and methodological gaps in the reviewed studies have implications for policy, practice and research internationally. © 2012 Elsevier Ltd.</t>
  </si>
  <si>
    <t>Systematic review Learning environment Creative skills Pedagogy</t>
  </si>
  <si>
    <t>http://discovery.dundee.ac.uk/portal/en/research/creative-learning-environments-in-educationa-systematic-literature-review(e70a9a42-ba57-4fb9-8854-02fa4b03953f).html</t>
  </si>
  <si>
    <t>The steel plant as assemblage</t>
  </si>
  <si>
    <t>Dan Swanton</t>
  </si>
  <si>
    <t>Geoforum</t>
  </si>
  <si>
    <t>Geography</t>
  </si>
  <si>
    <t>In this paper I examine what economic geographies of the steel industry might learn from cultural economy and what cultural economy might learn from manufacturing industries. In particular, I draw on the concept of assemblage to outline a performative economic geography that emphasises the importance of material encounters, process, and working with, and containing, lively matter. My account argues that production complexes like steel plants are constantly made and unmade through material practices, doings and actions - all of which matter economically. The paper then puts the concept of assemblage to work, drawing on research during escorted tours to steel plants and employing literary narrative to frame the day-to-day rhythms and ruptures of industrial work. The effect is an economic geography of steel making that recasts overlooked and routine work (like monitoring, handling and transforming materials; repair and maintenance; and health and safety) as fundamental to economic activity and the creation of value. (C)</t>
  </si>
  <si>
    <t>Steel</t>
  </si>
  <si>
    <t xml:space="preserve"> Economic geography</t>
  </si>
  <si>
    <t xml:space="preserve"> Cultural economy</t>
  </si>
  <si>
    <t xml:space="preserve"> Assemblage</t>
  </si>
  <si>
    <t xml:space="preserve"> Containment</t>
  </si>
  <si>
    <t xml:space="preserve"> CULTURAL-POLITICAL ECONOMY</t>
  </si>
  <si>
    <t xml:space="preserve"> OLD INDUSTRIAL REGIONS</t>
  </si>
  <si>
    <t xml:space="preserve"> NORTH-EAST ENGLAND</t>
  </si>
  <si>
    <t xml:space="preserve"> GEOGRAPHY</t>
  </si>
  <si>
    <t xml:space="preserve"> RETHINKING</t>
  </si>
  <si>
    <t xml:space="preserve"> MARKETS</t>
  </si>
  <si>
    <t xml:space="preserve"> CITIES</t>
  </si>
  <si>
    <t xml:space="preserve"> THINGS</t>
  </si>
  <si>
    <t>http://www.sciencedirect.com/science/article/pii/S0016718512001832</t>
  </si>
  <si>
    <t>Cultural Policy: Management, Value and Modernity in the Creative Industries</t>
  </si>
  <si>
    <t xml:space="preserve">[book] Cultural Policy: Management, Value and Modernity in the Creative Industries
</t>
  </si>
  <si>
    <t>Contemporary society is complex; governed and administered by a range of contradictory policies, practices and techniques. Nowhere are these contradictions more keenly felt than in cultural policy. This book uses insights from a range of disciplines to aid the reader in understanding contemporary cultural policy.
Drawing on a range of case studies, including analysis of the reality of work in the creative industries, urban regeneration and current government cultural policy in the UK, the book discusses the idea of value in the cultural sector, showing how value plays out in cultural organizations.
Uniquely, the book crosses disciplinary boundaries to present a thorough introduction to the subject. As a result, the book will be of interest to a range of scholars across arts management, public and nonprofit management, cultural studies, sociology and political science. It will also be essential reading for those working in the arts, culture and public policy.</t>
  </si>
  <si>
    <t>http://www.research.ed.ac.uk/portal/en/publications/cultural-policy(69f78b0b-c881-47c3-8066-758bc8a0d28d).html</t>
  </si>
  <si>
    <t>Cultural value, measurement and policy making</t>
  </si>
  <si>
    <t>Arts and Humanities in Higher Education</t>
  </si>
  <si>
    <t xml:space="preserve">No matter what the national context, the question of how to understand the impact of government programmes, particularly in terms of value for money, has emerged as a complex problem to be solved by social scientific management. This article engages with these trends in two ways. It focuses on the UK to understand how these tools and technologies are used for valuing objects and practices. By showing the rationality for using these techniques for understanding culture, it creates a link between studies of cultural policy and broader questions facing the arts and humanities. The article’s second contribution is to our understanding of the role and function of arts and humanities by showing, in the British example, how a true understanding of the value of culture is impossible without the disciplines and fields that are currently peripheral to both government social science and, more broadly, higher education in the UK.
</t>
  </si>
  <si>
    <t>cultural studies</t>
  </si>
  <si>
    <t>cultural value</t>
  </si>
  <si>
    <t>measurement</t>
  </si>
  <si>
    <t>public policy</t>
  </si>
  <si>
    <t>Sony</t>
  </si>
  <si>
    <t>http://www.research.ed.ac.uk/portal/en/publications/cultural-value-measurement-and-policy-making(eb853551-cc54-42ed-9785-c06cbe24a429).html</t>
  </si>
  <si>
    <t>Comic Con Goes Country Life: On British Economy, Society and Culture</t>
  </si>
  <si>
    <t>The Comics Grid: Journal of Comics Scholarship</t>
  </si>
  <si>
    <t xml:space="preserve">This commentary explores the impact of a recent comic art festival through questions of gender, labour and taste. The article suggests a redefinition of the meaning of legitimate culture, with its associated aesthetic hierarchies, may be the platform for the emergence of a new economy in parts of the UK.
</t>
  </si>
  <si>
    <t>culture</t>
  </si>
  <si>
    <t>Arts Council England</t>
  </si>
  <si>
    <t>Lakes International Comic Art Festival</t>
  </si>
  <si>
    <t>Dave Gibbons</t>
  </si>
  <si>
    <t>Creative Industries</t>
  </si>
  <si>
    <t>Cultural Policy</t>
  </si>
  <si>
    <t>Comics</t>
  </si>
  <si>
    <t>Comics Conventions</t>
  </si>
  <si>
    <t>http://www.research.ed.ac.uk/portal/en/publications/comic-con-goes-country-life(395e53b0-bec1-4520-92e4-eac9616f3fa0).html</t>
  </si>
  <si>
    <t>The social life of cultural value</t>
  </si>
  <si>
    <t>Pat Lockley</t>
  </si>
  <si>
    <t>[book] Making Culture Count: The Politics of Cultural Measurement</t>
  </si>
  <si>
    <t>Goldsmiths, University of London</t>
  </si>
  <si>
    <t>Culture and cultural development are now internationally recognised as important dimensions of contemporary governance and public policy. The production of accurate and relevant data has become central to cultural policy and how the cultural lives of citizens are understood. Conceptual and practical developments in measurement tools, such as cultural indicators, have the potential to enrich our understanding of culture's role in wellbeing, vitality and citizenship. From UNESCO's benchmarks for cultural freedom, through to comparative measures of cultural provision and creative cities indices, diverse approaches to quantifying cultural value and measuring societal progress now exist. But how useful are all these measures? Are they helping us to keep track of what matters? What opportunities exist to contest, refine or democratise these systems of cultural measurement? Making Culture Count brings together diverse perspectives from scholars, policy-makers and creative practitioners to explore the burgeoning field of cultural measurement and its political implications.</t>
  </si>
  <si>
    <t>http://www.research.ed.ac.uk/portal/en/publications/the-social-life-of-cultural-value(f4dd96bd-403f-47bd-877c-f79330dea236).html</t>
  </si>
  <si>
    <t xml:space="preserve">Cultural value: empirical perspectives
</t>
  </si>
  <si>
    <t>[editorial] Cultural Trends</t>
  </si>
  <si>
    <t xml:space="preserve">Why cultural value? This special issue is focused on the term for three reasons. In the UK, at least, the post-election context will see the continuation of the government's austerity programme, raising important questions of how culture is valued. These questions will be both in terms of the investment into the UK's cultural system and also the attendant social status accorded to those forms and practices that continue to attract state supported.
</t>
  </si>
  <si>
    <t>http://www.research.ed.ac.uk/portal/en/publications/cultural-value(50eaacb5-a3ed-49fb-9cd8-6dfb44c1828d).html</t>
  </si>
  <si>
    <t xml:space="preserve">Creativity and copyright: The international career of a new economy
</t>
  </si>
  <si>
    <t xml:space="preserve">[book] The Sage Handbook of Intellectual Property
</t>
  </si>
  <si>
    <t>This Handbook brings together scholars from around the world in addressing the global significance of, controversies over and alternatives to intellectual property (IP) today. It brings together over fifty of the leading authors in this field across the spectrum of academic disciplines, from law, economics, geography, sociology, politics and anthropology.
This volume addresses the full spectrum of IP issues including copyright, patent, trademarks and trade secrets, as well as parallel rights and novel applications. In addition to addressing the role of IP in an increasingly information based and globalized economy and culture, it also challenges the utility and viability of IP today and addresses a range of alternative futures.</t>
  </si>
  <si>
    <t>http://www.research.ed.ac.uk/portal/en/publications/creativity-and-copyright(6b79dfaf-fe24-4244-ab5a-dc91a621fc35).html</t>
  </si>
  <si>
    <t>After Urban Regeneration: Communities, Policy and Place</t>
  </si>
  <si>
    <t>Peter Matthews</t>
  </si>
  <si>
    <t>After Urban Regeneration is a comprehensive study of contemporary trends in urban policy and planning. Leading scholars come together to create a key contribution to the literature on gentrification, with a focus on the history and theory of community in urban policy. Engaging with debates as to how urban policy has changed, and continues to change, following the financial crash of 2008, the book provides an essential antidote to those who claim that culture and society can replicate the role of the state. Based on research from the UK Arts and Humanities Research Council’s Connected Communities programme and with a unique set of case studies drawing on artistic and cultural community work, the book will appeal to scholars and students in geography, urban studies, planning, sociology, law and art as well as policy makers and community workers.
- See more at: https://policypress.co.uk/after-urban-regeneration#sthash.0kfSFEk0.dpuf</t>
  </si>
  <si>
    <t>http://www.research.ed.ac.uk/portal/en/publications/after-urban-regeneration(a9a752e1-bdec-4859-982e-8cc4ad23ca50).html</t>
  </si>
  <si>
    <t>Are the creative industries meritocratic?: An analysis of the 2014 British Labour Force Survey</t>
  </si>
  <si>
    <t>Daniel Laurison</t>
  </si>
  <si>
    <t>Andrew Miles</t>
  </si>
  <si>
    <t>Sam Friedman</t>
  </si>
  <si>
    <t>London School of Economics</t>
  </si>
  <si>
    <t>University of Manchester</t>
  </si>
  <si>
    <t xml:space="preserve">There is currently widespread concern that Britain’s cultural and creative industries (CCIs) are increasingly dominated by the privileged. This stands in stark contrast to dominant policy narratives of the CCIs as meritocratic. Until now this debate has been clouded by a relative paucity of data on class origins. This paper draws on new social origin data from the 2014 Labour Force Survey to provide the first large-scale, representative study of the class composition of Britain’s creative workforce. The analysis demonstrates that CCIs show significant variation in their individual “openness”, although there is a general under-representation of those from working-class origins across the sector. This under-representation is especially pronounced in publishing and music, in contrast to, for example, craft. Moreover, even when those from working-class backgrounds enter certain CCIs, they face a “class origin pay gap” compared to those from privileged backgrounds. The paper discusses how class inequalities, as well as those related to gender and ethnicity, between individual CCIs point to occupational subcultures that resist aggregation into the Department for Culture, Media and Sport’s broader category of CCIs. The paper concludes by suggesting the importance of disaggregating CCIs and rethinking the definition and boundaries of CCIs as a meaningful category.
</t>
  </si>
  <si>
    <t>labour force survey</t>
  </si>
  <si>
    <t>meritocracy</t>
  </si>
  <si>
    <t>pay gap</t>
  </si>
  <si>
    <t>creative labour</t>
  </si>
  <si>
    <t>creative work</t>
  </si>
  <si>
    <t>http://www.research.ed.ac.uk/portal/en/publications/are-the-creative-industries-meritocratic(30b745f2-d750-47e4-84ab-57977e70ddb6).html</t>
  </si>
  <si>
    <t>The need for creative skills in design engineering, and how education can develop them</t>
  </si>
  <si>
    <t>David C. Moffat</t>
  </si>
  <si>
    <t>Edwin Gray</t>
  </si>
  <si>
    <t>6TH INTERNATIONAL CONFERENCE ON INFORMATION, INTELLIGENCE, SYSTEMS AND APPLICATIONS (IISA)</t>
  </si>
  <si>
    <t>Computer Science; Engineering; Telecommunications</t>
  </si>
  <si>
    <t>A survey of small to medium-sized enterprises (SMEs) was carried out, in the high-technology and hardware design services industries in Scotland, with an emphasis on innovation. The survey was to investigate the changing needs of such industry for innovation skills in its employees, and whether those needs are being met by graduates from further education and higher education. For this purpose, two colleges of further education were also studied. 
 An analysis of the survey found that the industry is changing its employment practices and that education providers, in their turn, are also changing, in order to better serve the needs of industry. Leading further education colleges are investing in better training facilities and forging closer links with industry. They are successfully attracting more training interest from the SMEs, too. 
 There is also a move towards more development of soft skills in students, which makes them better prepared for modern industry. Universities are turning their attention toward creative skills in general. We give an example of student project work, that aims to exercise all the skills identified from the surveys. However, the findings are inconclusive as to whether the current changes in education practices will be enough to meet the challenges of creative work in particular. 
 Consideration of a psychological theory of creativity leads to implications regarding the social conditions required to sustain creative workers. The resulting challenges may be too much for us to answer. The education sector itself needs to respond to this situation with creativity of its own.</t>
  </si>
  <si>
    <t>innovation skills</t>
  </si>
  <si>
    <t xml:space="preserve"> flow</t>
  </si>
  <si>
    <t xml:space="preserve"> design engineering industry</t>
  </si>
  <si>
    <t xml:space="preserve"> education</t>
  </si>
  <si>
    <t>https://apps.webofknowledge.com/full_record.do?product=WOS&amp;search_mode=GeneralSearch&amp;qid=5&amp;SID=2DSKlEYPndjZeiiIqZy&amp;page=1&amp;doc=28&amp;cacheurlFromRightClick=no</t>
  </si>
  <si>
    <t>Discordant Harmonies and Turbulent Serenity: The Ecopoetic Rhythms of Nature's - and Art's - Resistance</t>
  </si>
  <si>
    <t>David Evans</t>
  </si>
  <si>
    <t>Journal of the Society of Dix-Neuviémistes </t>
  </si>
  <si>
    <t>This article argues that the poetic and critical writings of Théodore de Banville represent a concerted and successful attempt to give the natural world an independent voice in literature. Ecocriticism calls for creative practices and reading strategies that refuse to see humankind as separate from nature, and allow it to resist any colonizing gestures that might presume to speak on its behalf. While the poetry of Lamartine, Hugo, Vigny and Leconte de Lisle features nature throughout, its ecopoetic potential is weakened by simplistic urban/rural oppositions that construct a nostalgic idyll as a refuge from industry, progress and society. Banville, however, places humankind at the heart of a nature pulsating with the restless energy of animistic spirits. Nature, for him, shares with genuine art an unassimilable quality. His writings on painting and poetry express this irreducible essence through interart analogies and oxymoron, while the verse of Les Exilés consistently places natural phenomena at points of tension between traditional cultural forms and a rebellious, unpredictable syntax.</t>
  </si>
  <si>
    <t>poetry</t>
  </si>
  <si>
    <t xml:space="preserve"> environment</t>
  </si>
  <si>
    <t xml:space="preserve"> ecocriticism</t>
  </si>
  <si>
    <t xml:space="preserve"> versification</t>
  </si>
  <si>
    <t xml:space="preserve"> painting</t>
  </si>
  <si>
    <t xml:space="preserve"> interart</t>
  </si>
  <si>
    <t xml:space="preserve"> oxymoron</t>
  </si>
  <si>
    <t xml:space="preserve"> Vigny</t>
  </si>
  <si>
    <t xml:space="preserve"> Leconte de Lisle</t>
  </si>
  <si>
    <t xml:space="preserve"> Banville</t>
  </si>
  <si>
    <t>https://apps.webofknowledge.com/full_record.do?product=WOS&amp;search_mode=GeneralSearch&amp;qid=5&amp;SID=2DSKlEYPndjZeiiIqZy&amp;page=1&amp;doc=18&amp;cacheurlFromRightClick=no</t>
  </si>
  <si>
    <t>Journal special issue: Forging advances in sustainable architecture and urbanism</t>
  </si>
  <si>
    <t>David Grierson</t>
  </si>
  <si>
    <t>Alternative approaches to rethinking and reforming the built environment in ways that imply a more frugal use of energy and natural resources, and a better quality of life, are being explored within academic and policy literature and research around the world. As part of the activities of the ‘Cluster for Research in Design and Sustainability (CRIDS) at the Department of Architecture at the University of Strathclyde, Glasgow, this issue of Open House International addresses various contexts in Scotland, Turkey, the Middle East, and the United States of America highlighting various theoretical and practical dimensions of sustainability.</t>
  </si>
  <si>
    <t>sustainable architecture</t>
  </si>
  <si>
    <t xml:space="preserve"> urban sustainability</t>
  </si>
  <si>
    <t xml:space="preserve"> urbanism</t>
  </si>
  <si>
    <t>https://pure.strath.ac.uk/portal/en/publications/journal-special-issue(ec03c693-2c33-4b3f-bec2-db9be708178d).html</t>
  </si>
  <si>
    <t>Enriching Britain: Culture, creativity, growth(Policy Review)</t>
  </si>
  <si>
    <t>David Stevenson</t>
  </si>
  <si>
    <t>Cultural policy</t>
  </si>
  <si>
    <t>The Warwick Commission Report on the Future of Cultural Value (hereafter, the Report) is a
slickly presented, easily read contribution to current debates around cultural value and the role
of the state in relation to this. The Report is the culmination of a 12-month inquiry, the stated
aim of which was to consider “how Britain can secure greater value from its cultural and creative
assets” (p. 6). It is the culmination of what appears to have been a relatively extensive process of
both consultation and desk-based research reviews (full details of which are available on their
website). What the Report presents are the final analysis and recommendations of a group of
16 commissioners who were informed and supported in their task by a team of academics
from Warwick University, led by Jonathan Neelands and Eleonora Belfiore. It is offered to
readers as a “blueprint for Britain’s cultural and creative enrichment” (p. 12). Although it must
be noted that the Report and the contributors who have informed it are primarily focused on
culture in England.</t>
  </si>
  <si>
    <t>http://www.tandfonline.com/doi/abs/10.1080/09548963.2015.1031491</t>
  </si>
  <si>
    <t xml:space="preserve">Reaching a 'legitimate' value? A contingent valuation study of the National Galleries of Scotland. </t>
  </si>
  <si>
    <t>Museum Management and Curatorship</t>
  </si>
  <si>
    <t>The pressure for publicly funded museums and galleries in the UK to effectively express their ‘value for money’ in order to advocate for their continued public subsidy is arguably greater than ever. Taking the National Galleries of Scotland (NGS) as a case study, this research aims to contribute to the execution of such advocacy through considering one model that museums and galleries could utilise in order to conduct their own small-scale valuation study. Arguing that contingent valuation can give primacy to the value perceived by those who contribute to public subsidies through their taxation, the results suggest that the NGS return a consumer surplus of £3,567,703. Although this surplus is primarily predicated on the benefits it provides to users as individual consumers, in arriving at their valuation, participants also factored in the societal and economic benefits they value as citizens.</t>
  </si>
  <si>
    <t>public value</t>
  </si>
  <si>
    <t xml:space="preserve"> contingent valuation</t>
  </si>
  <si>
    <t xml:space="preserve"> museums and galleries</t>
  </si>
  <si>
    <t xml:space="preserve"> National Galleries of Scotland</t>
  </si>
  <si>
    <t xml:space="preserve"> funding cuts</t>
  </si>
  <si>
    <t xml:space="preserve"> arts advocacy</t>
  </si>
  <si>
    <t>http://www.tandfonline.com/doi/full/10.1080/09647775.2013.831250</t>
  </si>
  <si>
    <t>Tartan and Tantrums: Critical reflections on the Creative Scotland ‘stooshie’.</t>
  </si>
  <si>
    <t>Centre for Communication, Cultural and Media Studies</t>
  </si>
  <si>
    <t>On the 1 July 2010 a new cultural development body for Scotland was established. However,
by 2013 the organisation was embroiled in a public dispute with a number of the individuals
and organisations it was established to support. This short paper considers this “crisis” as a
discursive event [Wodak, R., &amp; Meyer, M. 2009. Methods of critical discourse analysis.
London: SAGE], and informed by a discourse analysis of various texts, it identifies the core
narrative as being one in which a distiguishable body of “artists” and their supporters are
resisting a dangerous ideological power-grab by “non-artist” bureaucrats. It proposes that
this relies upon the well-worn discursive knot of the instrumental versus the intrinsic, which
facilitates a continuing obscuration of the prevailing power relationships within the network
of publicly subsidised culture in Scotland. In its discursive focus on the relationship
between an imagined egalitarian “cultural community” and Creative Scotland (CS), the
narrative of the dispute overlooks the extent to which both CS and the majority of
organisations it funds are primarily tools of governance by which the Scottish Government
seeks to strategically shape the production and dissemination of culture in Scotland. It
concludes that many of those individual artists arguing for various degrees of change were
thus unwittingly complicit in supporting a status quo that makes the change they desire
unlikely while simultaneously limiting public input into what sort of culture merits subsidy.</t>
  </si>
  <si>
    <t xml:space="preserve"> Creative Scotland</t>
  </si>
  <si>
    <t xml:space="preserve"> discourse analysis</t>
  </si>
  <si>
    <t xml:space="preserve"> Scottish cultural policy</t>
  </si>
  <si>
    <t xml:space="preserve"> instrumental versus intrinsic</t>
  </si>
  <si>
    <t xml:space="preserve"> policy networks</t>
  </si>
  <si>
    <t>http://www.tandfonline.com/doi/pdf/10.1080/09548963.2014.925283</t>
  </si>
  <si>
    <t>The Town is the Venue: Placemaking at the heart of Scottish Cultural Policy in Dragisevic-Sesic, M, Duxbury, N &amp; Hristova, S. eds. Culture and Sustainability in European Cities: Imagining Europolis.</t>
  </si>
  <si>
    <t>-</t>
  </si>
  <si>
    <t>working paper, not published</t>
  </si>
  <si>
    <t>This chapter considers a specific example of successful ‘place-making’ through offering a rich case study of one of the winners of Creative Scotland’s Creative Place Awards. In doing so it questions the degree to which ‘place-making’ is an appropriate description of what has been occurring through reflecting on the extent to which successful cultural interventions often rely on the indigenous, vernacular culture of the particular place. It concludes that policymakers may need to stop asking how ‘culture’ might be used to create a ‘sustainable community’ and instead start looking at how communities have sustained their culture and how policy might best support this going forward</t>
  </si>
  <si>
    <t>https://www.academia.edu/6762237/The_Town_is_the_Venue_Placemaking_at_the_heart_of_Scottish_Cultural_Policy?auto=download</t>
  </si>
  <si>
    <t>What’s the problem again? The problematisation of cultural participation in Scottish cultural policy</t>
  </si>
  <si>
    <t>Increasing cultural engagement is one of the Scottish Government's 50 national indicators, and “non-participation” is seen as a problem that should be addressed. However, what is not questioned is the extent to which this “problem” is an endogenous one that has taken shape within the policies that have been developed to tackle it. Utilising Bacchi's [(2009). Analysing policy: What's the problem represented to be? Frenchs Forest, NSW: Pearson] interpretive method for analysing and critiquing policy, this paper considers a range of Scottish cultural policy documents and the research that informed them in order to consider how the “problem” of non-participation is represented. It is argued that although the “problem” is represented in policy documents as the existence of barriers that create unequal access to culture, nested within this is a further, but less explicit difficulty, namely that the “problem” is the failure to engage with those cultural activities that receive state support. If the “problem” was understood as a need to provide equality of access to culture rather than state funded culture, then those who implement policy would be free to focus less on maximising access to those organisations and activities which, for other valid reasons, the Government funds, but that the majority of the public are not interested in attending. They would be able to think creatively, instead, about how to facilitate the deepening of an already present cultural democracy. The creation of Creative Scotland offers the potential to disrupt the extant problem representation, but only if it can transition from being the funder of “legitimate” culture to becoming the facilitators of an environment in which participants contribute to the legitimation of culture through their choices and opinions.</t>
  </si>
  <si>
    <t xml:space="preserve"> cultural participation</t>
  </si>
  <si>
    <t xml:space="preserve"> cultural engagement</t>
  </si>
  <si>
    <t xml:space="preserve"> barriers</t>
  </si>
  <si>
    <t>http://www.tandfonline.com/doi/abs/10.1080/09548963.2013.783172</t>
  </si>
  <si>
    <t>"Your Face Looks Backwards': Time travel cinema, nostalgia and the end of history</t>
  </si>
  <si>
    <t>David Sweeney</t>
  </si>
  <si>
    <t>THESIS ELEVEN</t>
  </si>
  <si>
    <t>Glasgow School of Art</t>
  </si>
  <si>
    <t>In his Ghosts of My Life, Mark Fisher argues that in the 21st century Western culture is in a state of stasis, which has been buried, interred behind a superficial frenzy of newness, of perpetual movement'. To substantiate this claim Fisher contrasts contemporary pop music, particularly that with a classic' sound - such as recordings by Adele, Amy Winehouse and Arctic Monkeys - with the pop of the 1970s and 80s, the mutations' of which enabled listeners of his generation to measure the passage of cultural time', concluding that today it is the very sense of future shock which has disappeared from' music and from culture generally. In this paper I apply Fisher's observations to science fiction cinema focusing, on three recent time travel movies - Sound of My Voice (2011), Looper (2012) and About Time (2013) - and arguing that only the first can truly be considered science fiction, even though its relationship to the genre is the most problematic, since it may not involve time travel at all, and that the others, where time travel is used unambiguously, are instead exercises in what I term genre-splicing' - the introduction of elements of one type of narrative to another - a process which, like the classic' pop sound, is an indication of the lack of a sense of the future in current Western culture. A key element of Sound of My Voice is the promise of a future in which the culture industry has been replaced by an authentic folk culture; while this may appear merely a nostalgic fantasy, also identifiable in Looper's fetishism of aspects of the Old West and the use of nu-folk' on About Time's soundtrack, I argue, drawing on Walter Benjamin's writings on nostalgia, that the Sound of My Voice's representation of a folk future' is not an escapist fantasy but, like the uncertainty of the film's generic status, a provocation, which asks us to reconsider our relationship both to contemporary capitalism and to the future which can be made to happen.</t>
  </si>
  <si>
    <t>Walter Benjamin</t>
  </si>
  <si>
    <t xml:space="preserve"> cinema</t>
  </si>
  <si>
    <t xml:space="preserve"> nostalgia</t>
  </si>
  <si>
    <t xml:space="preserve"> science fiction</t>
  </si>
  <si>
    <t xml:space="preserve"> time travel</t>
  </si>
  <si>
    <t>https://apps.webofknowledge.com/full_record.do?product=WOS&amp;search_mode=GeneralSearch&amp;qid=5&amp;SID=2DSKlEYPndjZeiiIqZy&amp;page=1&amp;doc=17&amp;cacheurlFromRightClick=no</t>
  </si>
  <si>
    <t>CONNECTING THEME: CREATIVE LEARNING</t>
  </si>
  <si>
    <t>The pop-up ethnographer: Roles of the researcher in temporary spaces</t>
  </si>
  <si>
    <t>Deborah Maxwell</t>
  </si>
  <si>
    <t>EPIC 2013 Ethnographic Praxis In Industry Conference Proceedings</t>
  </si>
  <si>
    <t>Design and Craft
Contemporary Art Practice</t>
  </si>
  <si>
    <t>As our lived reality becomes ever more mobile and networked, society and business has adopted cultures and practices to embrace the creation of temporary interstitial ‘pop-up’ environments. These spaces, which can take the form ofwork environments (e.g. the UK Innovation Charity Nesta’s ‘Productive Coffee Breaks’), training (e.g. workshops), knowledge exchange (e.g. sandpits, culture hacks), and social environments (e.g. festivals), require us to examine the role of the temporal ethnographer. Our paper explores the changing and challenging roles that researchers must adopt and move between (from organizer, facilitator, participant, observer, and analyst) by examining four empirical case studies in a range of research contexts. Furthermore, we consider how short-term studies in such temporary, ‘pop-up’ environments can contribute to and be enriched by ethnographic practices.</t>
  </si>
  <si>
    <t>http://discovery.dundee.ac.uk/portal/en/research/the-popup-ethnographer(7e8627f9-2c36-4c10-90ad-c801a3dd9a5c).html</t>
  </si>
  <si>
    <t>Understanding organizational creativity: insights from pragmatism</t>
  </si>
  <si>
    <t>Diane-Laure Arjaliès</t>
  </si>
  <si>
    <t>[book] American pragmatism and organization: issues and controversies</t>
  </si>
  <si>
    <t>Strategy And Organisation</t>
  </si>
  <si>
    <t>Creativity is arguably one of the most crucial features of organisation as it infuses and influences all epistemic practices (Cook and Brown 1999). From an evolutionary perspective, creativity may be understood as the source of novelty in key organisational change processes such as product and process innovations, strategic renewals, restructurings, identity reconstruals, and market reorientations. Thus interest in creativity is by no means limited to the so-called creative industries since every organisation is inevitably at some time faced with imperatives to change. However, creativity remains significantly under-researched (Joas 1996, Sternberg and Lubart 1999, Hennessey and Amabile 2010), leaving many unanswered questions about its antecedents, the conditions in which it flourishes or is inhibited, and the social processes by means of which it emerges.
In this chapter we propose that American pragmatism, especially the works of Charles Sanders Peirce, John Dewey and George Herbert Mead, offers a potentially fruitful way of understanding creative practice as a dynamic social process. From this viewpoint, creativity is the human condition (Joas 1996) that exists as a potential in even the most mundane, everyday plodding actions of social practice (Kilpinen 1998). It begs a dynamic, real-time theorisation that can address how questions by accommodating the temporal aspects of social practice (Tsoukas and Chia 2002). We develop our argument by drawing on an empirical example that demonstrates the temporal emergence of creative practice in a small financial services company. We show that creativity cannot be explained simply in terms of the application of planned techniques and formulae (Bohm 1996). Rather, it arises as a response to uncertain and unanticipated situations that call out changeful actions.</t>
  </si>
  <si>
    <t>organizational creativity</t>
  </si>
  <si>
    <t xml:space="preserve"> pragmatism</t>
  </si>
  <si>
    <t>https://pure.strath.ac.uk/portal/en/publications/understanding-organizational-creativity(d8ce8ebd-febd-4d1f-9017-1720da1a3dc9).html</t>
  </si>
  <si>
    <t>The Flash community: implications for post-conceptualism</t>
  </si>
  <si>
    <t>Donna Leishman</t>
  </si>
  <si>
    <t>Dichtung-Digital: Journal für Digitale Asthetik</t>
  </si>
  <si>
    <t>Television &amp; Imaging</t>
  </si>
  <si>
    <t>Complementing a broader international research paradigm shift, Electronic Literature scholars and practitioners alike have expressed a desire to expand the field to include deep collaborations with other disciplines. In achieving such a goal any original indigenous ideologies and aesthetics may be challenged. This dialectical tension between striving to be niche/identifiable/original in a mixed discipline economy faced with contemporary descriptors of ‘human experience’ such as Baumanr’s Liquid Modernity (2000), Antonelli’s Elasticity (2008) or even Turkle’s "life mix" (2011) remains key to facing this challenge.
Using new interviews, emergent theories and archival resources this paper argues that the Flash community has already faced the issue of contemporary homogeneity driven by our on-going context of rapid technological change, and can be regarded as an exemplar of post-conceptual experimentalism. After a comparative analysis between the Flash Community and Electronic Literature the paper goes on to explore other new insights and considers the implications of being post-conceptual as a future opportunity and/or risk for Electronic Literature.</t>
  </si>
  <si>
    <t>http://discovery.dundee.ac.uk/portal/en/research/the-flash-community(397d5306-c3dc-4909-9224-454cfd5a9413).html</t>
  </si>
  <si>
    <t>Making a living from creativity: careers, employment and work in the creative industries</t>
  </si>
  <si>
    <t>Doris Ruth Eikhof</t>
  </si>
  <si>
    <t>HANDBOOK OF RESEARCH ON CREATIVITY</t>
  </si>
  <si>
    <t>Psychology, Multidisciplinary</t>
  </si>
  <si>
    <t>LABOR-MARKETS</t>
  </si>
  <si>
    <t xml:space="preserve"> ORGANIZATIONS</t>
  </si>
  <si>
    <t xml:space="preserve"> HOLLYWOOD</t>
  </si>
  <si>
    <t xml:space="preserve"> IDENTITY</t>
  </si>
  <si>
    <t xml:space="preserve"> THEATERS</t>
  </si>
  <si>
    <t xml:space="preserve"> RULES</t>
  </si>
  <si>
    <t xml:space="preserve"> ARTS</t>
  </si>
  <si>
    <t xml:space="preserve"> UK</t>
  </si>
  <si>
    <t>Making a living from creativity: careers, employment and work in the creative industries
 Doris Ruth Eikhof
 Handbook of Research on Creativity / , 2013, p.380-392</t>
  </si>
  <si>
    <t>The promised land? Why social inequalities are systemic in the creative industries</t>
  </si>
  <si>
    <t>Employee Relations</t>
  </si>
  <si>
    <t>Management, Work and Organisation</t>
  </si>
  <si>
    <t>Purpose - The purpose of this paper is to develop a more comprehensive understanding of why social inequalities and discrimination remain in the creative industries. Design/methodology/approach - The paper synthesizes existing academic and industry research and data, with a particular focus on the creative media industries. Findings - The paper reveals that existing understanding of the lack of diversity in the creative industries' workforce is conceptually limited. Better understanding is enabled through an approach centred on the creative industries' model of production. This approach explains why disadvantage and discrimination are systemic, not transitory. Practical implications - The findings suggest that current policy assumptions about the creative industries are misguided and need to be reconsidered. The findings also indicate how future research of the creative industries ought to be framed. Originality/value - The paper provides a novel synthesis of existing research and data to explain how the creative industries' model of production translates into particular features of work and employment, which then translate into social inequalities that entrench discrimination based on sex, race and class.</t>
  </si>
  <si>
    <t>Audio-visual industries</t>
  </si>
  <si>
    <t>https://dspace.stir.ac.uk/handle/1893/19543#.WM-PYRicaRs</t>
  </si>
  <si>
    <t>Transorganisational work and production in the creative industries</t>
  </si>
  <si>
    <t>HANDBOOK OF MANAGEMENT AND CREATIVITY</t>
  </si>
  <si>
    <t>The purpose of this paper is to explore the scope for analyzing animal spirits as a social and cultural phenomenon that is heavily influenced by the organizational structure of firms and industries as well as by national structures. Animal spirits are considered in terms of unsubstantiated optimism, low uncertainty perception, and low uncertainty aversion. We distinguish between animal spirits with respect to expanding capacity, on the one hand, and animal spirits with respect to innovation, on the other. The first case is analyzed primarily in terms of fluctuations in spontaneous optimism and uncertainty perception, while the emphasis for the second is more on the enduring dispositions of organizations and individuals. Animal spirits in both contexts are shown to be influenced by structural factors that are open to policy management.</t>
  </si>
  <si>
    <t>POPULAR-MUSIC INDUSTRY</t>
  </si>
  <si>
    <t xml:space="preserve"> LABOR-MARKET</t>
  </si>
  <si>
    <t xml:space="preserve"> TELEVISION INDUSTRY</t>
  </si>
  <si>
    <t xml:space="preserve"> MOTION-PICTURE</t>
  </si>
  <si>
    <t xml:space="preserve"> FILM INDUSTRY</t>
  </si>
  <si>
    <t xml:space="preserve"> PROJECTS</t>
  </si>
  <si>
    <t>The role of arts and culture in economic regeneration: Gaelic in Glasgow</t>
  </si>
  <si>
    <t>Douglas Chalmers</t>
  </si>
  <si>
    <t>[book] Cultural Political Economy of Small Cities</t>
  </si>
  <si>
    <t>Media &amp; Journalism</t>
  </si>
  <si>
    <t xml:space="preserve">Book abstract: This book integrates perspectives of economic development with questions of governance and equity in relation to the fields of culture and leisure planning and development. This book should be of interest to students and researchers of Urban Studies and Planning, Regional Studies and Economics, as well as Sociology and Geography.
</t>
  </si>
  <si>
    <t>arts and culture</t>
  </si>
  <si>
    <t>gaelic</t>
  </si>
  <si>
    <t>glasgow</t>
  </si>
  <si>
    <t>http://researchonline.gcu.ac.uk/portal/en/publications/the-role-of-arts-and-culture-in-economic-regeneration-gaelic-in-glasgow(89ab7265-b5f5-4158-8b83-a0c20fb08136).html</t>
  </si>
  <si>
    <t>Dracula's Gothic Ship</t>
  </si>
  <si>
    <t>E Alder</t>
  </si>
  <si>
    <t>The Irish Journal of Gothic and Horror Studies</t>
  </si>
  <si>
    <t>Exploration of afeature of the novel that has never been examined in any detail, its gothic ship, the Demeter.</t>
  </si>
  <si>
    <t>Dracula</t>
  </si>
  <si>
    <t xml:space="preserve"> gothic literature</t>
  </si>
  <si>
    <t xml:space="preserve"> horror fiction</t>
  </si>
  <si>
    <t>Dracula’s Gothic Ship</t>
  </si>
  <si>
    <t>“People just need to feel important, like someone is listening”: recognising museums’ community engagement programmes as spaces of care</t>
  </si>
  <si>
    <t>Ealasaid Munro</t>
  </si>
  <si>
    <t>College of Arts &gt; School of Culture and Creative Arts &gt; Theatre Film and TV Studies</t>
  </si>
  <si>
    <t>This paper examines the ways in which spaces of care are produced within museums. In particular, this paper investigates community engagement, a relatively underexplored facet of museum practice in the UK. Community engagement is often understood as a way for museums to engage with those individuals, groups and communities who do not or cannot regularly visit museums. Goals for community engagement programmes range from the short-term, for example the creation of a body of knowledge around an object from a museum’s collection, through to the long-term, for example the cultivation of a relationship between local communities and the museums service. The paper draws upon a period of ethnographic research undertaken with Glasgow Museums – the city of Glasgow’s municipal museum service. I use the example of community engagement as a means of interrogating the spaces of care produced within museums. I argue that museums are ideal places within which to create caring spaces and yet clear problems arise when the caring that is done within museums is not recognised as such. I also argue that ideas about women’s ability to cultivate and sustain care relationships are reproduced in museum settings.</t>
  </si>
  <si>
    <t>Museums</t>
  </si>
  <si>
    <t xml:space="preserve"> Care</t>
  </si>
  <si>
    <t xml:space="preserve"> Gender</t>
  </si>
  <si>
    <t xml:space="preserve"> Community engagement</t>
  </si>
  <si>
    <t xml:space="preserve"> Outreach</t>
  </si>
  <si>
    <t>http://eprints.gla.ac.uk/98814/</t>
  </si>
  <si>
    <t>Developing the rural creative economy 'from below': exploring practices of market-building amongst creative entrepreneurs in rural and remote Scotland</t>
  </si>
  <si>
    <t>M/C Journal</t>
  </si>
  <si>
    <t>The article draws on material gathered as part of three research projects, the first, ‘Supporting Creative Business’ was funded by the UK Arts and Humanities Research Council, the second, ‘Towards a model of support for the rural creative industries’ was funded by the University of Glasgow’s Knowledge Exchange fund and the third, ‘The effects of improved communications technology of rural creative entrepreneurs’ funded by CREATe, the Research Councils UK Centre for the Study of Copyright and New Business Models in the Creative Economy. Drawing on ethnographic research conducted at a range of sites around the Highlands and Islands of Scotland, this paper argues that despite recent attempts to develop the creative economy in remote and rural Scotland, the current institutional infrastructure is lacking. The paper explores creative practitioners’ responses to the opportunities and challenges posed by ‘place’. Therefore, the paper documents the tactics that creative entrepreneurs employ to aid the development of the creative economy ‘from below’, focusing in particular on the opportunities posed by improved communications technologies.</t>
  </si>
  <si>
    <t>Rural</t>
  </si>
  <si>
    <t xml:space="preserve"> creative economy</t>
  </si>
  <si>
    <t xml:space="preserve"> creative industries</t>
  </si>
  <si>
    <t xml:space="preserve"> ICTs</t>
  </si>
  <si>
    <t>http://eprints.gla.ac.uk/120243/</t>
  </si>
  <si>
    <t>Doing emotion work in museums: reconceptualising the role of community engagement practitioners</t>
  </si>
  <si>
    <t>Museum and Society</t>
  </si>
  <si>
    <t>In this paper I investigate the practice of community engagement, and suggest that ideas around emotion work and emotional labour might offer new ways of thinking about the role of museum staff in community engagement settings. Through material gathered as part of an ethnographic research project conducted with Glasgow Museums - the city of Glasgow's municipal museums service - I show that community engagement practitioners routinely utilize emotional performances as part of their work. I argue that, often, the emotion work that is done in these settings is under-valued, and suggest that both scholars of museums and museum professionals need to pay more attention to the interpersonal relationships that might be forged within community engagement settings.</t>
  </si>
  <si>
    <t>community engagement</t>
  </si>
  <si>
    <t xml:space="preserve"> outreach</t>
  </si>
  <si>
    <t xml:space="preserve"> emotion work</t>
  </si>
  <si>
    <t xml:space="preserve"> emotional labour</t>
  </si>
  <si>
    <t xml:space="preserve"> museums</t>
  </si>
  <si>
    <t xml:space="preserve"> stress</t>
  </si>
  <si>
    <t>http://eprints.gla.ac.uk/98817/</t>
  </si>
  <si>
    <t>Illuminating the practice of knowledge exchange as a ‘pathway to impact’ within an arts and humanities research council 'creative economy knowledge exchange' project</t>
  </si>
  <si>
    <t>This article is concerned with the practice of Knowledge Exchange (KE) within the creative economy. Drawing on material collected as part of an ethnographic study of a small creative business support agency – Cultural Enterprise Office – based in Glasgow, Scotland, the article argues for a nuanced consideration of the complexities of doing KE in the creative economy. The study in question was titled ‘Supporting Creative Business’ and was funded by the Arts and Humanities Research Council under its Creative Economy Knowledge Exchange programme. This article describes the practice of KE, and the role that it might play as a ‘pathway to impact’. I explore the often-mundane activities that constitute KE ‘on the ground’, and argue for further attention to be paid to what I call ‘informal KE’. This article contributes directly to ongoing debates in geography about the effect that the impact agenda is having on academic practice. More specifically, the article examines the role of academics vis-à-vis consultants and other knowledge producers within the creative economy.</t>
  </si>
  <si>
    <t>Knowledge Exchange (KE)</t>
  </si>
  <si>
    <t xml:space="preserve"> Creative economy</t>
  </si>
  <si>
    <t xml:space="preserve"> Early career researcher (ECR)</t>
  </si>
  <si>
    <t>http://eprints.gla.ac.uk/117511/</t>
  </si>
  <si>
    <t>The career-building strategies of individual creators: a meta-analysis of qualitative research funded by CREATe</t>
  </si>
  <si>
    <t>CREATe working papers series</t>
  </si>
  <si>
    <t>This working paper presents a meta-analysis of CREATe-funded research relating to the activities of individual creators. The paper outlines the career-building strategies of individual creators, and assesses how creators’ practice is changing in relation to advances in technology. The paper also provides insight into how individual creators understand copyright, and IP more generally. The paper argues that building a career in the creative industries remains a precarious venture, despite some twenty years of policy attention and government intervention. The paper also questions received wisdom regarding the primacy of intellectual property production as a measure of individual success, and as a driver of economic growth. Due to the centrality of copying to the functioning of certain creative sectors, creators sometimes copy others, and expect to be subject to a degree of copying themselves. The current copyright framework was seen as doing little to discourage infringement, as the cost of pursuing restitution was prohibitively high, and the returns that could be expected in the event of a successful claim were low.</t>
  </si>
  <si>
    <t>http://eprints.gla.ac.uk/133003/</t>
  </si>
  <si>
    <t>Veil' and the politics of community exhibiting: some thoughts from Glasgow</t>
  </si>
  <si>
    <t>Cultural Geographies</t>
  </si>
  <si>
    <t>This paper is broadly concerned with community engagement as a facet of museum practice. The paper offers a reading of a community exhibition entitled Curious, held at St Mungo’s Museum of Religious Life and Art in the city of Glasgow. I take the reader on a tour of the exhibition, offering insights into its form and function. I show how community exhibitions can pose challenges to traditional museum practice by disrupting taken-for-granted assumptions about curatorial authority, and I emphasize both the range of meanings that can be attached to museum objects and the radical potential of including non-expert knowledge in the creation of displays and exhibitions. I also argue, however, that community exhibitions may be understood as poor relations to traditionally curated exhibits, and that curatorial authority is still key to the production of museum displays.</t>
  </si>
  <si>
    <t>community</t>
  </si>
  <si>
    <t xml:space="preserve"> curator</t>
  </si>
  <si>
    <t xml:space="preserve"> engagement</t>
  </si>
  <si>
    <t xml:space="preserve"> exhibition</t>
  </si>
  <si>
    <t xml:space="preserve"> museum</t>
  </si>
  <si>
    <t>http://eprints.gla.ac.uk/98818/</t>
  </si>
  <si>
    <t>Insights from archaeological analysis and interpretation of marine data sets to inform marine cultural heritage management and planning of wave and tidal energy development for Orkney Waters and the Pentland Firth, NE Scotland</t>
  </si>
  <si>
    <t>Edward Pollard</t>
  </si>
  <si>
    <t>Philip Robertson</t>
  </si>
  <si>
    <t xml:space="preserve"> Mark Littlewood</t>
  </si>
  <si>
    <t>George Geddes</t>
  </si>
  <si>
    <t>OCEAN &amp; COASTAL MANAGEMENT</t>
  </si>
  <si>
    <t>British Institute in Eastern Africa</t>
  </si>
  <si>
    <t>Historic Environment Scotland</t>
  </si>
  <si>
    <t>Royal Commission on the Ancient and Historical Monuments of Scotland</t>
  </si>
  <si>
    <t>Oceanography; Water Resources</t>
  </si>
  <si>
    <t>Highlights
 •
 Interrogation of marine data sets has enhanced the historic environment record of Orkney Waters and Pentland Firth.
 •
 Polygonisation of records resulted in GIS-based shapefiles identifying site extents, and areas of archaeological potential.
 •
 Identification of gaps in data and areas surveyed at resolutions insufficient to identify smaller archaeological features.
 •
 Zones of high wave and tidal energy favoured for renewable energy include navigation channels and wreck hazards.
 •
 Transmission cable routes cross deep water where 20th-century wartime losses occurred.</t>
  </si>
  <si>
    <t>http://www.sciencedirect.com/science/article/pii/S0964569114001604</t>
  </si>
  <si>
    <t>Fostering Creativity for the Changing Demands of Innovative Industry</t>
  </si>
  <si>
    <t>CREATIVITY IN INTELLIGENT TECHNOLOGIES AND DATA SCIENCE, CIT&amp;DS 2015
 Book Series: Communications in Computer and Information Science
 Volume: 535 Pages: 3-12 1st Conference on Creativity in Intelligent Technologies and Data Science (CIT and DS)</t>
  </si>
  <si>
    <t>Computer Science; Robotics</t>
  </si>
  <si>
    <t>A survey of small to medium-sized enterprises (SMEs) was carried out, in the high-technology and innovative design services. It was to investigate the changing needs of the industry for innovation skills in its employees, and whether those needs are being met by graduates from further education and higher education. 
 The survey found that the industry is changing its employment practices, and that leading further education colleges are investing in better training facilities, and forging closer links with industry. 
 There is also a move towards more development of "soft skills" in students, which makes them better prepared for modern industry. Universities are turning their attention toward creative skills in general. However, the findings are inconclusive as to whether the current changes in education practices will be enough to meet the challenges of creative work in particular.</t>
  </si>
  <si>
    <t>creativity</t>
  </si>
  <si>
    <t xml:space="preserve"> design engineering</t>
  </si>
  <si>
    <t xml:space="preserve"> industry</t>
  </si>
  <si>
    <t>https://apps.webofknowledge.com/full_record.do?product=WOS&amp;search_mode=GeneralSearch&amp;qid=5&amp;SID=2DSKlEYPndjZeiiIqZy&amp;page=1&amp;doc=30&amp;cacheurlFromRightClick=no</t>
  </si>
  <si>
    <t>Entrepreneurial embedding : Case study evidence from the creative industries</t>
  </si>
  <si>
    <t xml:space="preserve"> Juliette Wilson</t>
  </si>
  <si>
    <t xml:space="preserve"> Ian Grant</t>
  </si>
  <si>
    <t>ISBE Conference 7-8th November 2012</t>
  </si>
  <si>
    <t>Business</t>
  </si>
  <si>
    <t>This paper discusses entrepreneurial embedding.</t>
  </si>
  <si>
    <t xml:space="preserve"> distribution of products</t>
  </si>
  <si>
    <t>https://pure.strath.ac.uk/portal/en/publications/entrepreneurial-embedding(f850148a-2114-489c-b00c-7211819e549c).html</t>
  </si>
  <si>
    <t>The process of embedding a small firm in its industrial context</t>
  </si>
  <si>
    <t>International Small Business Journal</t>
  </si>
  <si>
    <t>Hunter Centre For Entrepreneurship
Marketing</t>
  </si>
  <si>
    <t xml:space="preserve">This article explores the activities involved in embedding a small firm in its industrial context. Inductive analysis of longitudinal, case study data collected from a small firm in the creative industries highlights the use of networks and networking as embedding mechanisms. Key emergent themes include the impacts of pre-embeddedness (defined as the sum of all cultural, social and symbolic capital accessible to the founding team prior to business start-up), the vision and network orientation of the founding team and their strategic use of networking. The interplay between these conditions and activities is revealed as important in building legitimacy, which is critical for embedding a firm in its industrial context. This article extends knowledge of embedding beyond the initial phase of new venture creation and highlights the emergent and evolving dynamics behind this process.
</t>
  </si>
  <si>
    <t>embeddedness</t>
  </si>
  <si>
    <t xml:space="preserve"> social network theory</t>
  </si>
  <si>
    <t xml:space="preserve"> capital theory</t>
  </si>
  <si>
    <t xml:space="preserve"> networking</t>
  </si>
  <si>
    <t>https://pure.strath.ac.uk/portal/en/publications/the-process-of-embedding-a-small-firm-in-its-industrial-context(5314bee2-b7a2-4bc6-924c-3846c7ead250).html</t>
  </si>
  <si>
    <t>Analysing creative image search information needs.</t>
  </si>
  <si>
    <t>Elena Konkova</t>
  </si>
  <si>
    <t>ISKO UK biennial conference: knowledge organization - making a difference, 13-14 July 2015, London, UK</t>
  </si>
  <si>
    <t xml:space="preserve">Creative professionals in advertising, marketing, design and journalism search for images to visually represent a concept for their project. The main purpose of this paper is to present an analysis of documents known as briefs to find search facets, which are widely used in creative industries as a requirements document to describe an information need. The briefs specify the type of image required, such as the content and context of use for the image, and represent the topic from which the searcher builds an image query. This research takes three main sources - user image search behaviour, briefs, search engine meta-data - to examine the search facets for image searching in order to examine the following research question - are meta-data schemes for image search engines sufficient for user needs, or is revision needed? This research found that there are three main classes of user search facet, which include business, contextual and image related information. The key argument in the paper is that the facet 'keyword/tag' is ambiguous and does not support user needs for more generic descriptions to broaden search or specific descriptions to narrow their search - we suggest that a more detailed search facet scheme would be appropriate.
</t>
  </si>
  <si>
    <t>Creative industries</t>
  </si>
  <si>
    <t xml:space="preserve"> Briefs</t>
  </si>
  <si>
    <t xml:space="preserve"> Search facets</t>
  </si>
  <si>
    <t xml:space="preserve"> User image search behaviour</t>
  </si>
  <si>
    <t xml:space="preserve"> Search engine</t>
  </si>
  <si>
    <t>https://openair.rgu.ac.uk/handle/10059/1698</t>
  </si>
  <si>
    <t>The Contribution of the Creative Economy to the Resilience of Rural Communities: Exploring Cultural and Digital Capital</t>
  </si>
  <si>
    <t>Elisabeth Roberts</t>
  </si>
  <si>
    <t>Sociologia Ruralis</t>
  </si>
  <si>
    <t>Unversity of Aberdeen</t>
  </si>
  <si>
    <t>This article develops understanding of cultural and digital capital in order to evaluate the contribution of creative practitioners to rural community resilience. Online practices today impact on creative work in rural locales in a number of ways. However, exactly how they extend ‘reach’ and contribute to rural creativity deserves greater attention. We examine how broadband Internet access and online practices impact on rural creative work and, in turn, how this enables creatives to participate at different levels in their rural communities, thus contributing to research into both rural community resilience and rural creative economies by providing in-depth qualitative analysis. Through interviews undertaken in rural Scotland, the article outlines the implications of poor rural Internet connectivity for creative economies and explores the impact of this on the role of creatives in their rural communities and their ‘community-focused’ creative activities. Our findings suggest creative practitioners are using digital technologies and adaptive approaches to overcome barriers to connectivity and to remain in rural locations. Creatives are invested in their communities and their rurality on a number of levels, contributing to community resilience through building cultural capital in diverse ways, and to ‘ripple effects’ from online activities.</t>
  </si>
  <si>
    <t>http://aura.abdn.ac.uk/handle/2164/5873</t>
  </si>
  <si>
    <t>Economizing Habitus - Material calculation and ‘the rules of the game’ in the publishing industry</t>
  </si>
  <si>
    <t>Elizabeth Anne Gulledge</t>
  </si>
  <si>
    <t>Phillip Roscoe</t>
  </si>
  <si>
    <t>Journal of Cultural Economy</t>
  </si>
  <si>
    <t>Pierre Bourdieu's classical sociology and the actor network-based ‘economization’ literature are often considered contradictory, despite some agreement on the constructed nature of economic man. Through an examination of the publishing industry, we argue that Bourdieu's concept of habitus may offer a useful contribution to the literature on economization. We examine how those new to a field come to understand their position and the role of material devices in structuring this. We argue that Bourdieu's theory, appropriately stated, sheds light on the tacit assessments made by market agents alongside their involvement in network-based calculative mechanisms and allows studies of markets to deal with some persistent criticisms of the economization programme.</t>
  </si>
  <si>
    <t>Bourdieu</t>
  </si>
  <si>
    <t xml:space="preserve"> disposition</t>
  </si>
  <si>
    <t xml:space="preserve"> economization</t>
  </si>
  <si>
    <t xml:space="preserve"> Callon</t>
  </si>
  <si>
    <t xml:space="preserve"> market devices</t>
  </si>
  <si>
    <t xml:space="preserve"> publishing</t>
  </si>
  <si>
    <t>https://scholar.google.co.uk/citations?view_op=view_citation&amp;hl=en&amp;user=n2RQwSsAAAAJ&amp;sortby=pubdate&amp;citation_for_view=n2RQwSsAAAAJ:R3hNpaxXUhUC</t>
  </si>
  <si>
    <t>What is a creative field?</t>
  </si>
  <si>
    <t>(Re)presenting heritage: laser scanning and 3D visualisations for cultural resilience and community engagement.</t>
  </si>
  <si>
    <t>Elizabeth Tait</t>
  </si>
  <si>
    <t>Journal of information science</t>
  </si>
  <si>
    <t xml:space="preserve">Cultural heritage is increasingly being viewed as an economic asset for geographic areas who aim to capitalise in the surge in interest in local history and heritage tourism from members of the public. Digital technologies have developed that facilitate new forms of engagement with heritage and allow local areas to showcase their history, potentially broadening interest to a wider audience, thus acting as a driver for cultural and economic resilience. The research presented in this paper explores this through interdisciplinary research utilising laser scanning and visualisation in combination with social research in Elgin. 3D data capture technologies were used to develop and test 3D data visualisations and protocols through which the urban built heritage can be digitally recorded. The main focus of this paper surrounds the application and perceptions of these technologies. Findings suggest that the primary driver for cultural heritage developments was economic (with an emphasis on tourism) but further benefits and key factors of community engagement, social learning and cultural resilience were also reported. Stakeholder engagement and partnership working, in particular, were identified as critical factors of success. The findings from the community engagement events demonstrate that laser scanning and visualisation provide a novel and engaging mechanism for co-producing heritage assets. There is a high level of public interest in such technologies and users who engaged with these models reported that they gained new perspectives (including spatial and temporal perspectives) on the built heritage of the area.
</t>
  </si>
  <si>
    <t>Built heritage visualisation</t>
  </si>
  <si>
    <t xml:space="preserve"> community engagement</t>
  </si>
  <si>
    <t xml:space="preserve"> laser scanning</t>
  </si>
  <si>
    <t xml:space="preserve"> local heritage</t>
  </si>
  <si>
    <t>https://openair.rgu.ac.uk/handle/10059/1463</t>
  </si>
  <si>
    <t>Craft and sustainable development: reflections on Scottish craft and pathways to sustainability</t>
  </si>
  <si>
    <t>Emilia Ferraro</t>
  </si>
  <si>
    <t>Craft + Design Enquiry</t>
  </si>
  <si>
    <t>Design and Craft</t>
  </si>
  <si>
    <t>Sustainable development is more than a concern with climate change and/or recycling. It is a concern for the longevity of all forms of life, for social equity and for the environment conceived as a context of relationships that exists and take on meaning in relation to the beings who inhabit it. It thus calls for the explicit acknowledgement that the transition to more sustainable societies requires a major change and reorientation of ways of thinking; lifestyles; consumer patterns and values.
This paper, based upon data from Scotland identifies a number of "leverage points" where, through the application of theories on the nature of craft and philosophies underlying strong modes of sustainable futures, links between craft economic and educational models, and pathways to sustainability through building resilient communities, emerge. In this way, it contributes to current debates on the "persistence" of craft in "modern" societies (cf. Greenhalgh, 2006) not against or in spite of modernity but, on the contrary, as " a modern way of thinking otherwise" (Adamson, 2010:5).</t>
  </si>
  <si>
    <t>http://discovery.dundee.ac.uk/portal/en/research/craft-and-sustainable-development(107cd7b7-11db-4645-9fc5-fb79f730c061).html</t>
  </si>
  <si>
    <t>Digital media - social memory: remembering in digitally networked times</t>
  </si>
  <si>
    <t>Emily Keightley</t>
  </si>
  <si>
    <t>Philip Schlesinger</t>
  </si>
  <si>
    <t>Media, Culture, &amp; Society</t>
  </si>
  <si>
    <t>http://eprints.gla.ac.uk/97744/</t>
  </si>
  <si>
    <t>The Innovation Legacy: Design Briefing as a Creative, Collective Catalyst for Organisational Innovation</t>
  </si>
  <si>
    <t>Emma Murphy</t>
  </si>
  <si>
    <t>Martyn Evans</t>
  </si>
  <si>
    <t>International Journal of Design Creativity and Innovation</t>
  </si>
  <si>
    <t>School of Design
School of Design &gt; Centre for Design Innovation (including Forres)
School of Design &gt; Design Innovation Studio</t>
  </si>
  <si>
    <t>Client organizations and design consultancies frequently come together in project situations. Using design briefing as a context, this paper presents insights from an empirical case study in the UK design industry, outlining important lessons for organizations looking to innovate and interact with creative industries. This paper will also highlight drivers of innovation within design projects which emerge as part of a collaborative and innovative briefing process. It discusses the manifestation of innovation in organizations at three levels: i) the innovation intention, ii) innovation processes, ultimately resulting in iii), an innovation legacy. Five paradoxes present in design briefing are discussed, and from these, key lessons for organizations are presented. The findings are relevant to organizations looking to innovate, e.g. to create a new product, service, process or to solve “wicked” problems. It is also relevant to organizations looking to engage with creative industries, design organizations, practitioners and design educators.</t>
  </si>
  <si>
    <t>Innovation</t>
  </si>
  <si>
    <t xml:space="preserve"> design</t>
  </si>
  <si>
    <t xml:space="preserve"> paradox</t>
  </si>
  <si>
    <t xml:space="preserve"> briefing</t>
  </si>
  <si>
    <t>http://radar.gsa.ac.uk/4371/</t>
  </si>
  <si>
    <t>The Cultural Value of Mega-Events: the co-creation of public policy</t>
  </si>
  <si>
    <t>David McGillivray</t>
  </si>
  <si>
    <t>Malcom Foley</t>
  </si>
  <si>
    <t>Creating Public Value In a Multi-Sector, Shared-Power World - Minneapolis, United States</t>
  </si>
  <si>
    <t>University of the West of Scotland</t>
  </si>
  <si>
    <t>School of Business and Enterprise
Enterprise, People and Development
School of Media, Culture and Society
Culture and Creativity
Centre for Social Sciences and Creativity</t>
  </si>
  <si>
    <t>This paper takes as its focus an often overlooked element of mega-events; their cultural and social value to local communities beyond their immediate impact on a host nation. The research we conducted aimed to examine the cultural and public policies that exist locallyand how, if at all, mega-events add value to the communities that host both them and the policies in question. Increasingly, mega-events are being rationalised as vehicles for 
enhanced civic engagement, deeper social inclusion and demonstrable civic ‘boosterism’ (eg,
Andranovich, Burbank and Heying, 2001). However, simultaneously, others are questioningthe value that mega-events bring communities (see, Judd, 1999; Baade &amp; Matheson 2000;Whitson &amp; Horne, 2006). This paper draws both on concepts of legacy and engagement andupon policies for public and cultural enhancement to review the derivation of cultural valuefrom mega-events. The research drew not only upon the work of Andranovich et al, (2001),who examined political lessons learned from mega-events in three cities in the USA that hosted Olympic Games, but also upon fieldwork conducted during the London2012 OlympicGames Cultural Olympiad programme.
The research also owes a debt to the authors’ recent book,  Events Policy: from Theory to Strategy
(Foley, McGillivray and McPherson, 2011) asits conceptual starting point.</t>
  </si>
  <si>
    <t>http://research-portal.uws.ac.uk/portal/en/publications/the-cultural-value-of-megaevents(52e25db2-d6fd-4280-b9eb-2cd54f894518).html</t>
  </si>
  <si>
    <t>Supporting the creative industries: the rationale for an exchange of thinking between the art and business schools</t>
  </si>
  <si>
    <t>Gemma Kearney</t>
  </si>
  <si>
    <t>International Journal of Education Through Art</t>
  </si>
  <si>
    <t>Duncan of Jordanstone College of Art &amp; Design</t>
  </si>
  <si>
    <t>Increasing interest in the concept of the ?Creative Industries? with emphasis upon the ?industry? aspect, presents questions as to how Art Schools can best prepare students. Indeed the industrial aspect encourages consideration of business and entrepreneurship and by adopting a conceptual approach to draw together different strands of literature from art, design, business and entrepreneurship research, this article explores the issues and challenges in supporting students in a creative context. Areas where an exchange of thinking could occur between the Art and Business Schools are identified and where the cross-fertilization of ideas and teaching practices could offer new methods to support students to engage in the Creative Industries. Barriers remain in teaching entrepreneurship, but viewing it as a process, utilizing the Theory of Effectuation and drawing attention to the prevalence of entrepreneurial teams proffers insights.</t>
  </si>
  <si>
    <t>Scotland</t>
  </si>
  <si>
    <t xml:space="preserve"> art school</t>
  </si>
  <si>
    <t xml:space="preserve"> entrepreneurship</t>
  </si>
  <si>
    <t>http://discovery.dundee.ac.uk/portal/en/research/supporting-the-creative-industries(a000dce5-d346-43b0-8ff5-fb37d449c4f1).html</t>
  </si>
  <si>
    <t>CURIOS: Connecting and Empowering Community Heritage through Linked Data</t>
  </si>
  <si>
    <t xml:space="preserve">Gemma Webster </t>
  </si>
  <si>
    <t xml:space="preserve">Hai H. Nguyen </t>
  </si>
  <si>
    <t xml:space="preserve">David E. Beel </t>
  </si>
  <si>
    <t xml:space="preserve">Chris Mellish </t>
  </si>
  <si>
    <t xml:space="preserve">Claire D. Wallace </t>
  </si>
  <si>
    <t>Jeff Pan</t>
  </si>
  <si>
    <t>Digital Humanities 2014 - Lausanne, Switzerland</t>
  </si>
  <si>
    <t>Sociology; Computing Science; Digital Economy Hub</t>
  </si>
  <si>
    <t>The CURIOS project explores how digital archives for rural community heritage groups can be made more sustainable so that volunteer members can maintain a lasting digital presence. It is developing software tools to help remote rural communities to collaboratively maintain and present information about their cultural heritage. The objective is to investigate the use of semantic web/linked data technology to build a general, flexible and “future proof” software platform that could help such projects to develop digital archives and to be sustainable over time. As an interdisciplinary project we aim to synthesise a narrative that draws from both social science and computer science perspectives by critically reflecting upon the novel approach taken and the on-going results that are being produced.</t>
  </si>
  <si>
    <t>Cultural Heritage</t>
  </si>
  <si>
    <t xml:space="preserve"> Digital Archives</t>
  </si>
  <si>
    <t xml:space="preserve"> Community heritage</t>
  </si>
  <si>
    <t xml:space="preserve"> Open Linked Data.</t>
  </si>
  <si>
    <t>http://pure.abdn.ac.uk:8080/portal/en/researchoutput/curios-connecting-and-empowering-community-heritage-through-linked-data(0ad82d8c-8d63-4e1d-9322-7027f770e347).html</t>
  </si>
  <si>
    <t>Articulating Co-Creation for economic and cultural value</t>
  </si>
  <si>
    <t>Georgina Follett</t>
  </si>
  <si>
    <t>[report] KE Hubs for the Creative Economy
(AHRC)</t>
  </si>
  <si>
    <t>Creative Technology
Social Digital</t>
  </si>
  <si>
    <t>http://discovery.dundee.ac.uk/portal/en/research/articulating-cocreation-for-economic-and-cultural-value(644ced12-527c-4a88-9106-3a15f7cfc28a).html</t>
  </si>
  <si>
    <t>Design in Action: A new economy of knowledge exchange</t>
  </si>
  <si>
    <t>Michael Marra</t>
  </si>
  <si>
    <t>[report] Design in Action – an Arts &amp; Humanities Research Council Knowledge Exchange Hub for the Creative Economy (2012-16)</t>
  </si>
  <si>
    <t>Centre for Anatomy and Human Identification</t>
  </si>
  <si>
    <t>This Final Report distils the key strategic learning arising from Design in Action – an Arts &amp; Humanities Research Council Knowledge Exchange Hub for the Creative Economy (2012-16). The report draws on reflective evidence from the key participants, economic impacts arising from the interventions in the chosen field of study and case studies arising from four years of diverse practice. DiA has spent four years making sense of its own agency in a complex environment of knowledge exchange, HEIs, economic development agencies and government policy. These reflections and recommendations arise from this work rather than through exhaustive power and ecosystem mapping.</t>
  </si>
  <si>
    <t>http://discovery.dundee.ac.uk/portal/en/research/design-in-action(f610f5b9-77c0-428e-bc3a-41f224d671c1).html</t>
  </si>
  <si>
    <t>Design in Action: Knowledge Exchange, Design as a Strategy for business development and growth</t>
  </si>
  <si>
    <t>conference paper</t>
  </si>
  <si>
    <t>Design in Action, a £4,000,000 funded Arts and Humanities research council supported project, is seeking to understand how businesses can develop their knowledge and use of design using it as a strategic tool. Design in Action has evolved a model for engagement with a number of key sectors, ICT, Rural Economies, Wellbeing, Food, Sport, identified by the Scottish Government as having the potential for growth. Design in Action will deliver a model for innovation at the front end of the pipeline, so that it compliments the existing business support services available for development.</t>
  </si>
  <si>
    <t>http://discovery.dundee.ac.uk/portal/en/research/design-in-action(d51eb9ec-e6bd-4148-bf59-79944ea5e581).html</t>
  </si>
  <si>
    <t>Design, Knowledge Exchange and Intellectual Property</t>
  </si>
  <si>
    <t>European Journal of Contemporary Economics and Management</t>
  </si>
  <si>
    <t>The paper looks at the relationship between Design, Designers and IP
(Intellectual Property). There is almost no use of IP within the design
community. The preferred business model has always been first to market.
This paper explores aspects of IP in relation to Design:
• Is creating IP collaboratively with design as a core element, an
effective model for Knowledge Exchange in business?
• Is this a better strategy for design driven IP than first to market?
• Can this deliver economic benefit and sustained development in
Scottish businesses?
• Should we adopt the Californian model of university research IP
transfer to business?
In addition there is a scale issue with design businesses, usually below 10
employees, and many function as micro-businesses or lone traders. Even
where there are huge corporates (such as Apple and Dyson) defending their
IP through the courts has proven to be both expensive and something of a
pyric victory. Where judgments are in support of the legal claim they have
seldom in reality resulted in any behavioral change. This raises a whole
series of issues:
• How does a business engage with design to build IP?
• Do small companies have the resources and knowledge to
successfully challenge IP breaches?
• How does a research project unpack these issues?
• Can applying research build new models of engagement with design
that gives value to IP at the start of a product journey? 
These questions are being posed, and answers sought, by Design in Action an
Arts and Humanities Knowledge Exchange hub for the creative industries.
This issue has been little explored with literature reviews revealing a dearth
of papers in the area. The knowledge exchange hub looking specifically at IP
for the creative industries has also found a lack of literature in the field.
What little information is available in the public domain are reports of
litigation; yet even these fail to indicate how and if these challenges can be
resolved.</t>
  </si>
  <si>
    <t>Design</t>
  </si>
  <si>
    <t xml:space="preserve"> IP</t>
  </si>
  <si>
    <t xml:space="preserve"> SMEs</t>
  </si>
  <si>
    <t>http://discovery.dundee.ac.uk/portal/en/research/design-knowledge-exchange-and-intellectual-property(f38d5ffc-192e-4fb7-8971-4de216e44272).html</t>
  </si>
  <si>
    <t>Future craft: research exposition</t>
  </si>
  <si>
    <t>[report/book]</t>
  </si>
  <si>
    <t>Past, Present and Future Craft Practice has sought to use the Future Craft exposition as a vehicle for showcasing its research. The exposition was chosen over the exhibition as it opens up a dialogue with the audience on the work undertaken. The work is presented in a number of ways, through text, diagrams and objects, with the aim of providing the viewer with the thoughtful journey
undertaken by the researchers within the project team. The exposition is concerned with revealing knowledge and generating an understanding of the process behind the work. Objects contain very dense material; one object can embody thirty or more years of experience within it. Therefore, making the
object the singular focus does not always give access to the level of knowledge required to create it. The exposition seeks to look at process as well as product, to assist the viewer in gaining a fuller understanding of the intention behind the work.
This is a research exposition emanating from a five-year project, undertaken by a team of five. Their individual journeys through the process are explored, and collectively they provide insight into the answers sought to the questions established within the Arts and Humanities Research Council grant application. The five individuals have worked both collectively and individually and the resultant picture is necessarily both complex and simple.</t>
  </si>
  <si>
    <t>http://discovery.dundee.ac.uk/portal/en/research/future-craft(fc119502-d978-4609-a045-abe59281ad36).html</t>
  </si>
  <si>
    <t>Design ideation through improvised comedy processes</t>
  </si>
  <si>
    <t>Gillian D. Hatcher</t>
  </si>
  <si>
    <t>William J. Ion</t>
  </si>
  <si>
    <t>Ross MacLachlan</t>
  </si>
  <si>
    <t>Andrew J. Wodehouse</t>
  </si>
  <si>
    <t>Marion Sheridan</t>
  </si>
  <si>
    <t>4th International Conference on Design Creativity (ICDC 2016) - Atlanta, United States</t>
  </si>
  <si>
    <t>Design, Manufacture And Engineering Management; Strategy And Organisation; English</t>
  </si>
  <si>
    <t>We argue that the processes of creating successful comedy are comparable to the processes of designing an innovative product. Our research explores how constructs of humour may be applied to the early phase of engineering design, when divergent thinking is assumed to be most valuable. During a series of exploratory workshops, the principles and processes of creating improvised comedy presented an opportunity to reinvigorate the design process, and overcome some of the common barriers to effective group brainstorming. This paper discusses the link between improvised comedy and design creativity, and the early development of a new improvisation-based approach to design ideation.</t>
  </si>
  <si>
    <t>ideation</t>
  </si>
  <si>
    <t xml:space="preserve"> concept generation </t>
  </si>
  <si>
    <t xml:space="preserve"> humour</t>
  </si>
  <si>
    <t xml:space="preserve"> improvisation</t>
  </si>
  <si>
    <t xml:space="preserve"> engineering design</t>
  </si>
  <si>
    <t>https://pure.strath.ac.uk/portal/en/publications/design-ideation-through-improvised-comedy-processes(735c31e7-b4b4-4ee8-abc4-51a0a5701065).html</t>
  </si>
  <si>
    <t>Audiovisual economics: Audiovisual markets in the European Union</t>
  </si>
  <si>
    <t>Gillian Doyle</t>
  </si>
  <si>
    <t>Quaderns del CAC</t>
  </si>
  <si>
    <t>Focusing on economic aspects of audiovisual industries, this article analyses some of the key EU policy initiatives affecting the sector –the AVMS Directive; the MEDIA Programme; competition and state aid for PSB; and also media ownership and pluralism– in the context of changing technologies and changing markets in Europe. It is notable that the policy ambitions surrounding audiovisual media are varied and do not always pull in the same direction. This article examines the threats and opportunities caused by digitisation and new value chain configurations but argues that conflicting agendas remain a substantive challenge for policy-making at EU level</t>
  </si>
  <si>
    <t>Audiovisual economics</t>
  </si>
  <si>
    <t xml:space="preserve"> digitisation</t>
  </si>
  <si>
    <t xml:space="preserve"> EU policy</t>
  </si>
  <si>
    <t xml:space="preserve"> competition</t>
  </si>
  <si>
    <t xml:space="preserve"> pluralism.</t>
  </si>
  <si>
    <t>http://eprints.gla.ac.uk/69462/</t>
  </si>
  <si>
    <t>Brands in international and multi‐platform expansion strategies: economic and management issues</t>
  </si>
  <si>
    <t>[book] Handbook of Media Branding.</t>
  </si>
  <si>
    <t>Powerful media branding has historically facilitated successful international expansion on the part of magazine and other content forms including film and TV formats. Multi-platform expansion is now increasingly central to the strategies of media companies and, as this chapter argues, effective use of branding in order to engage audiences effectively and to secure a prominent presence across digital platforms forms a core part of this. Drawing on original research into the experience of UK media companies, this chapter highlights some of the key economic, management and socio-cultural issues raised by the ever-increasing role of brands and branding in the strategies of international and multi-platform expansion that are increasingly commonplace across media.</t>
  </si>
  <si>
    <t>Multi-platform Internationalisation Expansion Economic exploitation Magazines</t>
  </si>
  <si>
    <t>http://eprints.gla.ac.uk/110158/</t>
  </si>
  <si>
    <t>Creative economy and policy</t>
  </si>
  <si>
    <t>European Journal of Communication</t>
  </si>
  <si>
    <t xml:space="preserve">This article focuses on distribution of television and, using BBC Three as a case study, provides an in-depth examination of how broadcasters’ strategies for packaging and distributing content are being re-considered in response to newly emerging patterns of audience behaviour and demand. It considers the extent to which the role of the broadcast channel – traditionally the main vector via which audiences have enjoyed television content - may now be threatened by the rise of online rivals and accompanying pressures to adjust to a digital multiplatform environment. Drawing on the experience of BBC Three, the research question it asks is: to what extent is there an economic justification for switching from ‘the channel’ as the distribution format to an online-only service? The original findings presented are based on analysis of the finances of BBC Three, on evidence gathered through a series of in-depth interviews carried out with senior executives at the BBC, and on analysis of secondary source data and public policy statements and performance reviews. They provide an empirically based contribution to knowledge about how growth of the internet is prompting public service suppliers of media to reconsider and adjust their strategies for distribution of television content and, more generally, to understanding of contemporary strategies for re-invention and survival in the television industry.
</t>
  </si>
  <si>
    <t>Creative economy</t>
  </si>
  <si>
    <t xml:space="preserve"> convergence</t>
  </si>
  <si>
    <t xml:space="preserve"> cultural policy</t>
  </si>
  <si>
    <t xml:space="preserve"> internet</t>
  </si>
  <si>
    <t xml:space="preserve"> copyright</t>
  </si>
  <si>
    <t xml:space="preserve"> concentration.</t>
  </si>
  <si>
    <t>http://eprints.gla.ac.uk/107992/</t>
  </si>
  <si>
    <t>Film support and the challenge of ‘sustainability’: on wing design, wax and feathers, and bolts from the blue</t>
  </si>
  <si>
    <t>Journal of British Cinema and Television</t>
  </si>
  <si>
    <t>In recognition of the importance of film in generating both economic and cultural value, the UK Labour government set up a new agency – the United Kingdom Film Council (UKFC) – in 2000 with a remit to build a sustainable film industry. But, reflecting a plethora of differing expectations in relation to the purposes behind public support for film, the UKFC's agenda shifted and broadened over the organisation's lifetime (2000–11). Apparently unconvinced by the UKFC's achievements, the Coalition government which came to power in May 2010 announced the Council's abolition and reassigned its responsibilities as part of a general cost-cutting strategy. Based on original empirical research, this article examines how the UKFC's sense of strategic direction was determined, how and why the balance of objectives it pursued changed over time and what these shifts tell us about the nature of film policy and the challenges facing bodies that are charged with enacting it in the twenty-first century.</t>
  </si>
  <si>
    <t xml:space="preserve"> film industry</t>
  </si>
  <si>
    <t xml:space="preserve"> film support bodies</t>
  </si>
  <si>
    <t xml:space="preserve"> funding priorities</t>
  </si>
  <si>
    <t xml:space="preserve"> recoupment</t>
  </si>
  <si>
    <t xml:space="preserve"> UK Film Council</t>
  </si>
  <si>
    <t xml:space="preserve"> UK film policy</t>
  </si>
  <si>
    <t>http://eprints.gla.ac.uk/95083/</t>
  </si>
  <si>
    <t>From organizational crisis to multi-platform salvation? Creative destruction and the recomposition of news media</t>
  </si>
  <si>
    <t>Journalism: Theory, Practice and Criticism</t>
  </si>
  <si>
    <t>Schumpeter’s trope of ‘creative destruction’ aptly describes current transformations of news media whose business models are adjusting to the twin challenges of digitization and the Internet. While most production studies focus on the journalistic labour process, based on current empirical research in the UK press and access to key decision-makers, this article presents case studies of the strategies pursued by the Financial Times and The Telegraph in migrating from print to digital. It shows how new conceptions of the news business are being articulated by managements and how production is being reshaped and increasingly driven by data analytics, and poses questions about the impact of these changes on journalistic practices.</t>
  </si>
  <si>
    <t>Creative destruction</t>
  </si>
  <si>
    <t xml:space="preserve"> digital</t>
  </si>
  <si>
    <t xml:space="preserve"> Internet</t>
  </si>
  <si>
    <t xml:space="preserve"> management strategies</t>
  </si>
  <si>
    <t xml:space="preserve"> multi-platform</t>
  </si>
  <si>
    <t xml:space="preserve"> media</t>
  </si>
  <si>
    <t xml:space="preserve"> newspapers</t>
  </si>
  <si>
    <t xml:space="preserve"> production studies</t>
  </si>
  <si>
    <t>http://eprints.gla.ac.uk/93643/</t>
  </si>
  <si>
    <t>From television to multi-platform: less from more or more for less?</t>
  </si>
  <si>
    <t>Convergence: The International Journal of Research into New Media Technologies</t>
  </si>
  <si>
    <t>This article examines economic aspects of convergence and of multi-platform expansion in the media sector. Focusing on television broadcasters in the UK, it analyses the recent migration of conventional media towards multi-platform strategies and asks whether digitization is making content delivery more resource–intensive than before or whether it is facilitating greater efficiency. Findings suggest that adaptation to a multi-platform outlook on the part of conventional media requires investment in staffing and re-versioning of content. Funding this, especially in a period of economic downturn, has encouraged a more selective approach towards content, with concomitant implications for diversity. Notwithstanding generally low commercial returns from online activities so far, the potential economic advantages to be had from multi-platform are significant. The experience of UK broadcasters suggests a well-executed ‘360-degree’ approach to commissioning and distribution will increase the value that can be realized from any given universe of content, partly because of extended opportunities for consumption of that content, but also because modes of engagement in a digital multi-platform context allow for an improved audience experience and for better signalling of audience preferences back to suppliers.</t>
  </si>
  <si>
    <t>Multi-platform</t>
  </si>
  <si>
    <t xml:space="preserve"> 360 commissioning</t>
  </si>
  <si>
    <t xml:space="preserve"> cross-platform</t>
  </si>
  <si>
    <t xml:space="preserve"> economies of scale</t>
  </si>
  <si>
    <t xml:space="preserve"> economies of scope</t>
  </si>
  <si>
    <t>http://eprints.gla.ac.uk/40542/</t>
  </si>
  <si>
    <t>Innovation in use of digital infrastructures: TV scheduling strategies and reflections on public policy</t>
  </si>
  <si>
    <t>[BOOK] Media Innovations</t>
  </si>
  <si>
    <t>http://eprints.gla.ac.uk/78687/</t>
  </si>
  <si>
    <t>Managing in the distinctive economic context of media</t>
  </si>
  <si>
    <t>[BOOK] Managing Media Firms and Industries: What’s So Special About Media Management?</t>
  </si>
  <si>
    <t>The field of media management is diverse but the management practices and strategies that are prevalent often reflect the unusual or distinctive nature and characteristics of this industry, including the economic peculiarities of media. This chapter explains some of the key economic attributes of media outputs and markets that distinguish them from other areas—for example, the fact that the essential quality through which consumers get value from media content primarily resides in messages and meanings rather than material objects—and it assesses what these features imply for the organisational, business and corporate strategies that suppliers of media output need to deploy. Focusing on network formation, corporate expansion and diversification and risk spreading, it provides an overview of the relationship between the distinctive economic characteristics of media, changing market conditions and some of the main business strategies that enable media firms to manage their resources effectively.</t>
  </si>
  <si>
    <t>http://eprints.gla.ac.uk/110455/</t>
  </si>
  <si>
    <t>Media ownership: diversity versus efficiency in a changing technological environment</t>
  </si>
  <si>
    <t>[BOOK] Handbook of the Economics of Art and Culture</t>
  </si>
  <si>
    <t>This volume emphasizes the economic aspects of art and culture, a relatively new field that poses inherent problems for economics, with its quantitative concepts and tools. Building bridges across disciplines such as management, art history, art philosophy, sociology, and law, editors Victor Ginsburgh and David Throsby assemble chapters that yield new perspectives on the supply and demand for artistic services, the contribution of the arts sector to the economy, and the roles that public policies play. With its focus on culture rather than the arts, Ginsburgh and Throsby bring new clarity and definition to this rapidly growing area.</t>
  </si>
  <si>
    <t>http://eprints.gla.ac.uk/84917/</t>
  </si>
  <si>
    <t>Multi-platform media and the miracle of the loaves and fishes</t>
  </si>
  <si>
    <t>Journal of Media Business Studies</t>
  </si>
  <si>
    <t xml:space="preserve">Drawing on findings from an Economic and Social Research Council-funded research project which investigates how media companies have made the journey from being single sector to digital multi-platform suppliers of content, this article identifies some of the key managerial and economic challenges and opportunities involved in making that transition. It argues that the current migration towards multi-platform has altered not just media industry processes and output but, more fundamentally, it has re-configured the ways in which content is now being conceptualised by media managers. Multi-platform strategies have encouraged a vast expansion in the volumes of media content supplied and made available to media audiences at a time when, generally, the production budgets of media organisations have been tightly constrained. This article considers critically the question of how the transition to a multi-platform environment has facilitated such abundance in output and an apparently miraculous increase in levels of productivity across the media industry. It questions the implications for content and for policy of an ever-growing commitment to multi-platform strategies.
</t>
  </si>
  <si>
    <t>multi-platform</t>
  </si>
  <si>
    <t xml:space="preserve"> content production</t>
  </si>
  <si>
    <t xml:space="preserve"> content diversity</t>
  </si>
  <si>
    <t xml:space="preserve"> factor reallocation</t>
  </si>
  <si>
    <t>http://eprints.gla.ac.uk/106845/</t>
  </si>
  <si>
    <t>Multi-platform media: how newspapers are adapting to the digital era</t>
  </si>
  <si>
    <t>[BOOK] Routledge Companion to the Cultural Industries.</t>
  </si>
  <si>
    <t>http://eprints.gla.ac.uk/106847/</t>
  </si>
  <si>
    <t>Private television in the United Kingdon: a story of ownership integration</t>
  </si>
  <si>
    <t>[BOOK] Private Television in Western Europe: Content, Markets and Policies</t>
  </si>
  <si>
    <t>http://eprints.gla.ac.uk/77615/</t>
  </si>
  <si>
    <t>Re-invention and survival: newspapers in the era of digital multiplatform delivery</t>
  </si>
  <si>
    <t xml:space="preserve">Drawing on empirical research into the strategies of leading UK newspaper groups, this article examines the means by which such firms, through processes of attrition in old and investment in new resources, have gradually re-invented themselves as digital multiplatform entities. It analyses how the adoption of a multiplatform distribution strategy is affecting organization of production activities, content and business models in the newspaper industry. While strategies for renewal based on adoption of a multiplatform approach can vary considerably from one firm to the next, the experience of leading players in the UK national newspaper sector indicates some communalities of experience that offer potentially valuable lessons for media and publishing businesses more widely. Findings highlight the crucial importance to the success of a digital multiplatform strategy of effective integration between IT, commercial and editorial functions and a willingness to experiment and innovate in relation to harnessing the benefits of two-way connectivity.
</t>
  </si>
  <si>
    <t xml:space="preserve"> Multiplatform</t>
  </si>
  <si>
    <t xml:space="preserve"> paywalls</t>
  </si>
  <si>
    <t xml:space="preserve"> news production</t>
  </si>
  <si>
    <t xml:space="preserve"> digital delivery</t>
  </si>
  <si>
    <t xml:space="preserve"> creative destruction</t>
  </si>
  <si>
    <t>http://eprints.gla.ac.uk/89757/</t>
  </si>
  <si>
    <t>Resistance of channels: television distribution in the multiplatform era</t>
  </si>
  <si>
    <t>Telematics and Informatics</t>
  </si>
  <si>
    <t xml:space="preserve">This article focuses on distribution of television and, using BBC Three as a case study, provides an in-depth examination of how broadcasters’ strategies for packaging and distributing content are being re-considered in response to newly emerging patterns of audience behaviour and demand. It considers the extent to which the role of the broadcast channel – traditionally the main vector via which audiences have enjoyed television content – may now be threatened by the rise of online rivals and accompanying pressures to adjust to a digital multiplatform environment. Drawing on the experience of BBC Three, the research question it asks is: to what extent is there an economic justification for switching from ‘the channel’ as the distribution format to an online-only service? The original findings presented are based on analysis of the finances of BBC Three, on evidence gathered through a series of in-depth interviews carried out with senior executives at the BBC, and on analysis of secondary source data and public policy statements and performance reviews. They provide an empirically based contribution to knowledge about how growth of the internet is prompting public service suppliers of media to reconsider and adjust their strategies for distribution of television content and, more generally, to understanding of contemporary strategies for re-invention and survival in the television industry.
</t>
  </si>
  <si>
    <t>Television distribution</t>
  </si>
  <si>
    <t xml:space="preserve"> Broadcast channels</t>
  </si>
  <si>
    <t xml:space="preserve"> Public service media</t>
  </si>
  <si>
    <t xml:space="preserve"> Digital delivery</t>
  </si>
  <si>
    <t>Television production, Funding Models and Exploitation of Content</t>
  </si>
  <si>
    <t>ICONO14</t>
  </si>
  <si>
    <t>The rise of digital platforms has transformative implications for strategies of financing media production and for exploitation of the economic value in creative content. In the television industry, changes in technologies for distribution and the emergence of SVOD services such as Netflix are gradually shifting audiences and financial power away from broadcasters while at the same time creating unprecedented opportunities for programme-makers.  Drawing on findings from recent RCUK-funded research, this article examines how these shifts are affecting production financing and the economics of supplying television content.  In particular, it focuses on how changes in the dynamics of rights markets and in strategic approaches towards the financing of television production might mean for markets, industries and for policies intended to support the economic sustainability of independent television content production businesses.</t>
  </si>
  <si>
    <t>Television production</t>
  </si>
  <si>
    <t xml:space="preserve"> digital platforms</t>
  </si>
  <si>
    <t xml:space="preserve"> SVOD services</t>
  </si>
  <si>
    <t xml:space="preserve"> television industry</t>
  </si>
  <si>
    <t xml:space="preserve"> Funding Models</t>
  </si>
  <si>
    <t>http://eprints.gla.ac.uk/123806/</t>
  </si>
  <si>
    <t>The Rise and Fall of the UK Film Council</t>
  </si>
  <si>
    <t>Raymond Boyle</t>
  </si>
  <si>
    <t>Lisa W. Kelly</t>
  </si>
  <si>
    <t>Drawing on interviews with leading film executives, politicians and industry stakeholders including all of the UKFC’s chairs (Alan Parker, Stewart Till and Tim Bevan) and its CEO John Woodward, this book provides an empirically grounded analysis of the rise and unexpected fall of the UK Film Council, the key strategic body responsible for supporting film in the UK for over a decade. As well as offering a critical overview of the political, policy and technological contexts which framed the organisation’s creation, existence and eventual demise, the book provides a probing analysis of the tensions between differing sectoral interests, commercial and cultural agendas, and between national and global interests in an increasingly transnational film industry.</t>
  </si>
  <si>
    <t>http://eprints.gla.ac.uk/109421/</t>
  </si>
  <si>
    <t>Understanding Media Economics</t>
  </si>
  <si>
    <t>[BOOK]</t>
  </si>
  <si>
    <t>With the rapidly evolving digital media landscape, this second and completely revised edition of Understanding Media Economics moves beyond a sector-specific approach to media analysis and instead focuses on the issues and imperatives that are now central to how economic forces impact on media industries.</t>
  </si>
  <si>
    <t>http://eprints.gla.ac.uk/78471/</t>
  </si>
  <si>
    <t>Why culture attracts and resists economic analysis</t>
  </si>
  <si>
    <t>Journal of Cultural Economics</t>
  </si>
  <si>
    <t>Economics</t>
  </si>
  <si>
    <t>The realm of arts and culture can be seen as ephemeral and ill-suited to the ‘intrusion’ of quantitative analysis. Yet, demand amongst end-users for economic research into cultural and creative industries is stronger today than ever it has been in the past. Oddly, culture seems to both attract and resist economic analysis. Drawing on an analysis of recent research findings related to multi-platform strategies in the television industry, this article examines what is distinctive about economics of culture, and it assesses the appeals but also the challenges associated with conducting scholarly research work in this particular area.</t>
  </si>
  <si>
    <t>Research methods</t>
  </si>
  <si>
    <t xml:space="preserve"> Media economics</t>
  </si>
  <si>
    <t xml:space="preserve"> Multi-platform</t>
  </si>
  <si>
    <t xml:space="preserve"> Creative destruction</t>
  </si>
  <si>
    <t>http://link.springer.com/article/10.1007/s10824-010-9128-9</t>
  </si>
  <si>
    <t>Why ownership pluralism still matters in a multi-platform world</t>
  </si>
  <si>
    <t>[BOOK] Media Pluralism: Concepts, Risks and Global Trends</t>
  </si>
  <si>
    <t>This chapter examines the effects of changing technology on landscapes of media provision and consumption and considers whether the greater choice made possible by digital technology and changing patterns of consumption obviate the need for special interventions to restrict media ownership for the sake of pluralism. News Corporation's bid for BSkyB in 2011 clearly exemplified how, not least in times of technological change, patterns of ownership are shaped by economic and strategic factors. Digitisation has encouraged greater cross-sectoral convergence providing an extra spur towards strategies of diversification and multi-platform expansion in the media industry. Even so, and despite the transition to a more web-connected era, as this chapter argues there remain good grounds for concerns about the power wielded by dominant media organisations in relation to production and circulation of news, ideas and cultural and political values within contemporary societies.</t>
  </si>
  <si>
    <t>http://eprints.gla.ac.uk/110161/</t>
  </si>
  <si>
    <t>Humour processes for creative engineering design</t>
  </si>
  <si>
    <t>Gillian Hatcher</t>
  </si>
  <si>
    <t>William Ion</t>
  </si>
  <si>
    <t>Andrew Wodehouse</t>
  </si>
  <si>
    <t>14th International Design Conference (Design) - Dubrovnik, Croatia</t>
  </si>
  <si>
    <t>Design, Manufacture And Engineering Management; Strategy And Organisation; English; Education</t>
  </si>
  <si>
    <t>Humour has long been associated with creativity, however the link has rarely been applied to engineering design. This paper highlights analogies between humour creation and engineering design, and discusses opportunities to develop new processes and methods that could reinvigorate engineering concept design. Idea generation methods have been explored within the realms of improvised comedy and the visual medium of comic strips. The structures and principles of these creative humour processes present opportunities to view complex engineering problems from new and surprising perspectives.</t>
  </si>
  <si>
    <t xml:space="preserve">humour </t>
  </si>
  <si>
    <t xml:space="preserve"> design process</t>
  </si>
  <si>
    <t xml:space="preserve"> brainstorming</t>
  </si>
  <si>
    <t>https://pure.strath.ac.uk/portal/en/publications/humour-processes-for-creative-engineering-design(264b3651-59c8-4bbf-8130-70bfcfda2343).html</t>
  </si>
  <si>
    <t>Cultural Encounters: Starting the Dialogue in Arctic Sustainable Arts</t>
  </si>
  <si>
    <t>Gina Wall</t>
  </si>
  <si>
    <t>sustainable arts</t>
  </si>
  <si>
    <t>https://pure.uhi.ac.uk/portal/en/publications/cultural-encounters-starting-the-dialogue-in-arctic-sustainable-arts(0d505397-fd5b-46cf-9ad4-be30406a7a21).html</t>
  </si>
  <si>
    <t xml:space="preserve">Social Digital Objects for Grandparents
</t>
  </si>
  <si>
    <t>Graham Pullin</t>
  </si>
  <si>
    <t xml:space="preserve">Include 2011: 6th International Conference on Inclusive Design - London, United Kingdom
</t>
  </si>
  <si>
    <t>This paper describes a collaboration between the University of Dundee and Microsoft Research in which product design and interaction design students were asked to design digital products for older users. The project offered an introduction to inclusive design for the students. Rather than approach this in terms of designing for the whole population, they each designed with and for a particular grandparent. And rather than consider the accessibility of an existing product, they used this perspective to catalyse radical thoughts of future roles for digital technology. The various stages of the project are described, from initial user research through prototyping to final presentation at Microsoft's Design Expo in Redmond. Reflections are included from the audience at this event, the students, their tutors and our industrial partners. The paper ends with a short consideration of the role of digital technology in our everyday social interactions. At Microsoft this is part of Socio-Digital Systems research and at Dundee we have started to call this Social Digital.</t>
  </si>
  <si>
    <t>Inclusive design</t>
  </si>
  <si>
    <t xml:space="preserve"> interaction design</t>
  </si>
  <si>
    <t xml:space="preserve"> product design</t>
  </si>
  <si>
    <t xml:space="preserve"> design education</t>
  </si>
  <si>
    <t xml:space="preserve"> socio-digital.</t>
  </si>
  <si>
    <t>http://discovery.dundee.ac.uk/portal/en/research/social-digital-objects-for-grandparents(64bf4770-1a96-4526-87b0-1e99ffb1b63b).html</t>
  </si>
  <si>
    <t>Cities, Global Cities and Glasgow - Some Reflections</t>
  </si>
  <si>
    <t>Greg Clark</t>
  </si>
  <si>
    <t xml:space="preserve">[report] International Public Policy Institute Policy Brief
</t>
  </si>
  <si>
    <t>International Public Policy Institute</t>
  </si>
  <si>
    <t>Globally, cities are now the dominant locations for production, consumption and human settlement - and their number, scale and influence is set to increase in the century ahead. Cities increasingly compete in a globalised economy and this has profound impacts on how cities organise themselves to be economically and socially successful. Globalisation and the changing nature of business and social innovation are discussed, as are the ‘cycles’ of city development that cities need to pursue to be successful. The issues facing cities worldwide are viewed through the case of Glasgow, Scotland’s global city. In surmising the city’s performance in a wider global context, it concludes that Glasgow needs ‘cycle 3’ tools, taxes and tactics to be successful in the future and that new city governance reform is a key aspect of any future success.</t>
  </si>
  <si>
    <t>Glasgow</t>
  </si>
  <si>
    <t xml:space="preserve"> innovation economies</t>
  </si>
  <si>
    <t xml:space="preserve"> economic development</t>
  </si>
  <si>
    <t>https://pure.strath.ac.uk/portal/en/publications/cities-global-cities-and-glasgow--some-reflections(660705f7-0dd9-4d46-b4ce-08d08820d427).html</t>
  </si>
  <si>
    <t>A framework for the transformation of the incumbent creative industries in a digital age</t>
  </si>
  <si>
    <t>Hannah Rudman</t>
  </si>
  <si>
    <t>David Benyon</t>
  </si>
  <si>
    <t>Hazel Hall</t>
  </si>
  <si>
    <t>International Forum on Knowledge Asset Dynamics</t>
  </si>
  <si>
    <t>Computing</t>
  </si>
  <si>
    <t>New business models emerged within the creative industries when
 advances in information and communication technologies (ICTs) altered the patterns
 of cultural consumption worldwide. Digital technologies altered the way creative
 products were created, produced, reproduced, distributed, and commercialised at
 national and international levels. In the face of the continual emergence of digital
 disruptions, the traditional, existing sector is failing to rapidly enough adapt. The purpose
 of the paper is to provide a better understanding of an emerging framework for the
 transformation of incumbent cultural and creative enterprises in a digital age, called The
 AmbITion Approach.</t>
  </si>
  <si>
    <t xml:space="preserve"> incumbents</t>
  </si>
  <si>
    <t xml:space="preserve"> digital disruption</t>
  </si>
  <si>
    <t xml:space="preserve"> digital transformation.</t>
  </si>
  <si>
    <t>Agencement in housing markets: The case of the UK construction industry</t>
  </si>
  <si>
    <t>Heather Lovell</t>
  </si>
  <si>
    <t>Susan J. Smith</t>
  </si>
  <si>
    <t>This paper addresses a paradox in UK housing construction, namely its ‘lock-in’ to masonry house building – a socio-technical assemblage which endures, despite recognised shortcomings, even in the wake of government policies encouraging factory-based prefabricated alternatives. Combining theoretical inspiration from recent work on the cultural economy and material sociology of markets with empirical research on innovation in the home building industry, we weigh up the forces for inertia against the impulse for change in methods of housing construction. The analysis shows that while the case for and against innovation appears to turn on financial costs and benefits (it is a calculation debate), in practice, social, cultural and technical differences – struggles over the assemblage and agencement of housing construction markets – are the critical issues underpinning UK resistance to prefabrication. Practically, we argue that government needs a better appreciation of this complexity if its aim is to encourage innovation. Theoretically, we advocate a firmer distinction between the concept of assemblage – a description of markets – and that of agencement – a property or quality of them.</t>
  </si>
  <si>
    <t>Agencement</t>
  </si>
  <si>
    <t xml:space="preserve"> Housing construction</t>
  </si>
  <si>
    <t xml:space="preserve"> Masonry</t>
  </si>
  <si>
    <t xml:space="preserve"> Prefabrication</t>
  </si>
  <si>
    <t xml:space="preserve"> Lock-in</t>
  </si>
  <si>
    <t>http://www.sciencedirect.com/science/article/pii/S0016718509002085</t>
  </si>
  <si>
    <t>Audiences outside the auditorium: delivering a case award with a Scottish theatre</t>
  </si>
  <si>
    <t>Holly Patrick</t>
  </si>
  <si>
    <t>Professional theatres ‘play’ to wide varieties of organisational audiences broader than the paying patron. To secure organisational legitimacy they must prove valuable to constituencies in multiple sectors. This creates significant difficulties. Each constituency speaks in different language, values different kinds of evidence and faces specific challenges which are reflected in their evaluation of the theatre. To address this, a theatre partnered with a student as part of Capacity Building Grant RES 187-24-0014 to sponsor a CASE studentship exploring organisational legitimacy. This paper outlines the research process and discusses how complex epistemological research can remain practically relevant to organizational partners.</t>
  </si>
  <si>
    <t>Organisation Studies</t>
  </si>
  <si>
    <t xml:space="preserve"> Creative Industries</t>
  </si>
  <si>
    <t xml:space="preserve"> Ethnography</t>
  </si>
  <si>
    <t>Managing Improvisational Practice: The Tension Between Structure and Creative Difference</t>
  </si>
  <si>
    <t>Gail Greig</t>
  </si>
  <si>
    <t>[book] The Handbook of Institutional Approaches to International Business</t>
  </si>
  <si>
    <t>Expertly written by leading scholars from a range of different starting points, this compendium presents a synthesis of recent work relating to institutionally-informed accounts from transitional and emerging markets, as well as from mature economies. It specifically focuses on the linkage between institutions and what goes on inside firms, and the relationship between setting, strategic choice and systemic outcomes.</t>
  </si>
  <si>
    <t>Professional Equality: An Analysis of a Social Movement in the Scottish Dance Industry, Scottish Journal of Performance 1:1.</t>
  </si>
  <si>
    <t>Caroline Bowditch</t>
  </si>
  <si>
    <t>Scottish Journal of Performance</t>
  </si>
  <si>
    <t>This article analyses the growth of professional equality in the Scottish dance industry. It defines the growth of professional equality as a social movement driven by a group of core and peripheral individuals and organisations bound together by a shared cause. Through defining professional equality as a social movement, the article analyses the challenges, strategies and contextual factors that enabled the emergence of Scotland as a ‘hotspot’ for disabled dancers. The data used in this article is an autoethnographic account of professional equality coproduced by the first author (as interrogator) and the second author (as autoethnographer). Using the autoethnographic method allows us to address the development of professional equality ‘from within’ the movement and to highlight three key factors that drive the movement forward: the genesis of the professional equality movement within the dance industry (rather than outside it); informal networks, which secure information sharing and collective advocacy across the sector; and the institutional characteristics of the industry, in particular the lack of a national disability arts organisation.</t>
  </si>
  <si>
    <t>dance industry</t>
  </si>
  <si>
    <t xml:space="preserve"> professional equality</t>
  </si>
  <si>
    <t xml:space="preserve"> social movements</t>
  </si>
  <si>
    <t xml:space="preserve"> autoethnography</t>
  </si>
  <si>
    <t>http://www.scottishjournalofperformance.org/Patrick_Bowditch_developing-professional-equality_SJoP0101_DOI_10.14439sjop.2013.0101.05.pdf</t>
  </si>
  <si>
    <t>The internet and value co-creation: The case of the popular music industry</t>
  </si>
  <si>
    <t>Hwanho Choi</t>
  </si>
  <si>
    <t>Prometheus</t>
  </si>
  <si>
    <t>The paper explores the importance of internet-facilitated value co-creation, especially in cultural industries. Through an extensive review of the literature, it shows that in many industries, a transformational shift is taking place from value creation to value co-creation, which is fundamentally changing the relationship between consumers and producers. In particular, the paper examines value creation and co-creation in the popular music industry. This reveals that though much of the research on music and the internet has revolved around the issue of music piracy, evidence is now emerging that the internet is enabling some record labels, musicians and fans to work together to co-create value for mutual benefit. The paper concludes by arguing that value co-creation is an important development that can transform the relationship between consumers and producers, and that in the popular music industry value co-creation can promote new, more positive, relationships among record labels, artists and fans.</t>
  </si>
  <si>
    <t>https://dspace.stir.ac.uk/handle/1893/21352#.WM-QXhicaRs</t>
  </si>
  <si>
    <t>Cultural change in the creative industries:
 a case study of BBC graphic design from
 1990–2011</t>
  </si>
  <si>
    <t>Iain Macdonald</t>
  </si>
  <si>
    <t>Visual Communication</t>
  </si>
  <si>
    <t>Graphic design, television graphic design</t>
  </si>
  <si>
    <t>Using his own experience as a witness and participant in the convulsion that the BBC, and specifically the BBC Graphic Design Department underwent, the author aims to illuminate the cultural change to the creative industries in many advanced industrialised countries that has occurred over the last 20 years. Many industries in the past have undergone similar ruptures and transformations and they will again in the future. The author hopes to draw lessons from an analysis of television graphic design using examples of work that can point out the attributes and skills that a new designer across the globe will need to have and obtain in order to withstand future industrial and cultural changes.</t>
  </si>
  <si>
    <t>graphic design</t>
  </si>
  <si>
    <t xml:space="preserve"> hybrid production practices</t>
  </si>
  <si>
    <t xml:space="preserve"> media commercialisation</t>
  </si>
  <si>
    <t>motion graphics</t>
  </si>
  <si>
    <t xml:space="preserve"> television public broadcasting</t>
  </si>
  <si>
    <t>http://journals.sagepub.com/doi/10.1177/1470357213507510</t>
  </si>
  <si>
    <t>An aesthetic understanding of the craft sector</t>
  </si>
  <si>
    <t>Ian Fillis</t>
  </si>
  <si>
    <t>Creative Industries Journal</t>
  </si>
  <si>
    <t>Marketing and Retail</t>
  </si>
  <si>
    <t>This article evaluates the contribution of aesthetics to our understanding of the craft sector within the creative industries. Aesthetics make a dual contribution in terms of its original interpretation as an artistic factor relating to beauty, and also can be viewed in terms of the different styles of managing shaped by the owner/manager of the craft enterprise. In addition, creativity provides the artistic enterprise with competitive advantage, resulting in innovative products. Previous research on the creative industries has tended to follow a conventional path, using a combination of qualitative and quantitative data constructed from in-depth interviews and large-scale surveys. This article conceptualizes the essence of the creative industries, drawing on examples from craft in order to reach an understanding of the aesthetic value and impact of the sector.</t>
  </si>
  <si>
    <t>aesthetics</t>
  </si>
  <si>
    <t>https://dspace.stir.ac.uk/handle/1893/15588#.WM-P7hicaRs</t>
  </si>
  <si>
    <t>Internationalisation of Korean performing arts A case study analysis</t>
  </si>
  <si>
    <t xml:space="preserve"> Boram Lee</t>
  </si>
  <si>
    <t>EUROPEAN JOURNAL OF MARKETING</t>
  </si>
  <si>
    <t>Purpose - The purpose of this research is to focus on the internationalisation process and experiences of Korean theatre companies. Factors investigated include cultural issues impinging on production values and the roles of entrepreneurial thinking and creativity. An analysis of impacting barriers on performing arts internationalisation is also carried out. 
 Design/methodology/approach - A case study approach was used to investigate the performance and internationalisation activities of five Korean theatre companies that participated in the Edinburgh Festival Fringe. 
 Findings - The exporting of Korean cultural products contributes markedly to the perception and understanding of Korea. Small theatre companies with a tolerance of risk-taking, together with competencies in creativity and entrepreneurial thinking, can help to minimise the effect of unforeseen problems experienced during the internationalisation of theatre productions. 
 Research limitations/implications - The in-depth case study approach adopted here has resulted in the uncovering of data that would not have been unveiled through questionnaire analysis alone. The findings can, however, contribute to future large-scale surveys of the arts industry. 
 Practical implications - The issues identified in this study are also relevant for other forms of internationalising artistic productions. The successful combination of artistic ability and the implementation of entrepreneurial competencies, together with the creative use of limited resources, serve as competitive advantages for the arts organisation. 
 Originality/value - This research promotes a cross-disciplinary approach to arts marketing in general by encouraging the interrogation of fields such as entrepreneurship, small business marketing and internationalisation research.</t>
  </si>
  <si>
    <t>Performing arts</t>
  </si>
  <si>
    <t xml:space="preserve"> Entrepreneurialism</t>
  </si>
  <si>
    <t xml:space="preserve"> International business</t>
  </si>
  <si>
    <t xml:space="preserve"> Theatre</t>
  </si>
  <si>
    <t xml:space="preserve"> South Korea</t>
  </si>
  <si>
    <t>http://www.emeraldinsight.com/doi/full/10.1108/03090561111120055</t>
  </si>
  <si>
    <t>Measuring the cultural value of the Royal Scottish Academy New Contemporaries Exhibition as a platform for emerging artists</t>
  </si>
  <si>
    <t>In our analysis of the cultural value of the Royal Scottish Academy New Contemporaries Exhibition, we assessed the institution's role in shaping emerging artists' careers, as well as wider cultural value. Supported by our conceptual framework of value creation, issues assessed included the expected versus experienced value of the exhibition and the individual artworks, price setting, the market mechanism surrounding the exhibition, and its enhancement. The created cultural value is facilitated by high-visibility media exposure and through development of career-enhancing networks. We have generated new insight into cultural value more generally by moving beyond dominant instrumental valuation approaches. We have addressed many of the gaps in understanding the mechanisms behind engagement with contemporary art. We have progressed theory with the assistance of our conceptual framework and supporting qualitative data. Cultural value is expressed in contemporary art through artistic production systems and its cultural messages. Artists' cultural value is often constructed via the intrinsic worth of their work, rather than from market influences. Cultural value is often personal to the viewer, shared with others and remembered over time. It is also co-created among the other stakeholders involved.</t>
  </si>
  <si>
    <t>https://dspace.stir.ac.uk/handle/1893/22581#.WM-TlRicaRs</t>
  </si>
  <si>
    <t>Profiling the Behaviour of People Working with Crafts</t>
  </si>
  <si>
    <t>[book]  Past, Present and Future Craft Practice</t>
  </si>
  <si>
    <t>Craft is taken to mean an object which must have a high degree of hand-made input, but not necessarily having been produced or designed using traditional materials, produced as a one-off or as part of a small batch, the design of which may or may not be culturally embedded in the country of production, and which is sold for profit (Fillis 2000).</t>
  </si>
  <si>
    <t>https://dspace.stir.ac.uk/handle/1893/2951#.WM-QFhicaRs</t>
  </si>
  <si>
    <t>The Role of Creativity in Entrepreneurship</t>
  </si>
  <si>
    <t>Journal of Enterprising Culture</t>
  </si>
  <si>
    <t>This paper evaluates the contribution of creativity to entrepreneurship theory and practice in terms of building an holistic and transdisciplinary understanding of its impact. Acknowledgement is made of the subjectivist theory of entrepreneurship which embraces randomness, uncertainty and ambiguity but these factors should then be embedded in wider business and social contexts. The analysis is synthesised into a number of themes, from consideration of its definition, its link with personality and cognitive style, creativity as a process and the use of biography in uncovering data on creative entrepreneurial behaviour. Other relevant areas of discussion include creativity’s link with motivation, actualisation and innovation, as well as the interrogation of entrepreneurial artists as owner/managers. These factors are embedded in a critical evaluation of how creativity contributes to successful entrepreneurship practice. Modelling, measuring and testing entrepreneurial creativity are also considered and the paper includes detailed consideration of several models of creativity in entrepreneurship. Recommendations for future theory and practice are also made.</t>
  </si>
  <si>
    <t>Creativity</t>
  </si>
  <si>
    <t>https://dspace.stir.ac.uk/handle/1893/2518#.WM-PZRicaRs</t>
  </si>
  <si>
    <t>The Tension Between Artistic and Market Orientation in Visual Art</t>
  </si>
  <si>
    <t>[book] Marketing the Arts: A Fresh Approach</t>
  </si>
  <si>
    <t>For centuries, artists have existed in a world which has been shaped in part by their own attitudes towards art but which also co-exists within the confines of a market structure. Many artists have thrived under the conventional notion of a market with its origins in economics and supply and demand, while others have created a market for their work through their own entrepreneurial endeavours. This chapter will explore the options open to the visual artist and examine how existing marketing theory often fails to explain how and why the artist develops an individualistic form of marketing where the self and the artwork are just as important as the audience and the customer.</t>
  </si>
  <si>
    <t>https://dspace.stir.ac.uk/handle/1893/3065#.WM-TfhicaRs</t>
  </si>
  <si>
    <t>Content in context: the impact of mobile media on the British TV industry</t>
  </si>
  <si>
    <t>Inge Sorensen</t>
  </si>
  <si>
    <t>This article explores the ways in which smartphones, mobile technology and media and, with this, the growing practice of viewing and interacting with content on multiple screens and devices, are informing changes to the TV industry and the content it produces in the United Kingdom. The article reflects on how British TV companies, producers and executives understand their role and the types of content that is currently being commissioned and funded within this changing mediascape. Based on industry data from Ofcom and PACT, interviews with producers, commissioning editors and executives as well as participant observation at industry events, the article argues that mobile media is having a profound impact on the British production sector and ecology. In order to understand and describe the players and practices that make up the ‘TV industry’ today, it is now necessary to rethink how content is defined and where it appears. There is also a need to reconsider who the content producers, broadcasters and distributors are within this industry, and include a wider spectrum of producers as well as the telecoms, aggregators and social media networks as funders and distributors of audiovisual content within this ecology. These reconfigurations impact not only on constitution of the TV industry itself, its modus operandi and the content it produces but also on how arts bodies, policymakers and academics need to approach this ecology.</t>
  </si>
  <si>
    <t>British television industry</t>
  </si>
  <si>
    <t xml:space="preserve"> long-form and short-form</t>
  </si>
  <si>
    <t xml:space="preserve"> mobile content</t>
  </si>
  <si>
    <t xml:space="preserve"> mobile media</t>
  </si>
  <si>
    <t xml:space="preserve"> mobile video</t>
  </si>
  <si>
    <t xml:space="preserve"> multiplatform</t>
  </si>
  <si>
    <t xml:space="preserve"> second screen</t>
  </si>
  <si>
    <t xml:space="preserve"> smartphone</t>
  </si>
  <si>
    <t xml:space="preserve"> two screen</t>
  </si>
  <si>
    <t>http://eprints.gla.ac.uk/119618/</t>
  </si>
  <si>
    <t>How nascent community enterprises build legitimacy in internal and external environments</t>
  </si>
  <si>
    <t>Ingebjorg Kluken Vestrum</t>
  </si>
  <si>
    <t>Regional Studies</t>
  </si>
  <si>
    <t>Hunter Centre For Entrepreneurship</t>
  </si>
  <si>
    <t>Community enterprises (CEs) have become a widely used mechanism in addressing problems associated with socio-economic decline in rural areas. Using a legitimacy perspective, we explore how emerging CEs are able to access resources needed to start and sustain their operations. Studying two music festivals that aim to improve the identity and economy of rural communities, we show that the legitimation process requires different legitimacy building strategies within different environments. Three key legitimation strategies emerge: conformance to the internal (rural community) environment; conformance to the external (cultural festival) environment; and changing the internal (rural community) environment. Legitimacy is built in an iterative process, where CEs leverage legitimacy developed in one environment to build legitimacy in a different stakeholder audience. Hence, new ventures can strategically benefit from differences in legitimacy judgments among different audiences.</t>
  </si>
  <si>
    <t>community enterprise</t>
  </si>
  <si>
    <t xml:space="preserve"> entrepreneurship process</t>
  </si>
  <si>
    <t xml:space="preserve"> legitimacy</t>
  </si>
  <si>
    <t xml:space="preserve"> resource acquisition</t>
  </si>
  <si>
    <t xml:space="preserve"> rural communities</t>
  </si>
  <si>
    <t xml:space="preserve"> music festivals</t>
  </si>
  <si>
    <t xml:space="preserve"> socio-economic decline</t>
  </si>
  <si>
    <t xml:space="preserve"> legitimation strategies</t>
  </si>
  <si>
    <t>https://pure.strath.ac.uk/portal/en/publications/how-nascent-community-enterprises-build-legitimacy-in-internal-and-external-environments(7cb37248-66ee-462b-9222-1d2f1a86aecb).html</t>
  </si>
  <si>
    <t>Creative Spaces in Interdisciplinary Accounting Research</t>
  </si>
  <si>
    <t>Ingrid Jeacle</t>
  </si>
  <si>
    <t>Accounting, Auditing &amp; Accountability Journal</t>
  </si>
  <si>
    <t>Business School
Strategy
Accounting and Finance
Centre for Strategic Leadership
Accounting &amp; Society</t>
  </si>
  <si>
    <t>Purpose
– The purpose of this paper is to consider the role of interdisciplinary accounting research and suggest ways of broadening its creative scope to embrace significant contemporary phenomenon.
Design/methodology/approach
– The paper is conceptual in nature and therefore draws only on secondary sources.
Findings
– The paper suggests that one of the defining features of interdisciplinary accounting research is that it should be a creative space in which novel ideas emerge and new agendas flourish. The authors identify three such creative spaces of scholarly inquiry: the media space, the virtual space and the popular culture space.
Originality/value
– The paper identifies three new creative spaces in which interdisciplinary accounting research may continue to flourish. It also identifies a possible threat to creativity within future interdisciplinary accounting research.</t>
  </si>
  <si>
    <t>media</t>
  </si>
  <si>
    <t>creative</t>
  </si>
  <si>
    <t>popular culture</t>
  </si>
  <si>
    <t>interdisciplinary accounting</t>
  </si>
  <si>
    <t>peer review process</t>
  </si>
  <si>
    <t>virtual world</t>
  </si>
  <si>
    <t>http://www.research.ed.ac.uk/portal/en/publications/creative-spaces-in-interdisciplinary-accounting-research(2c3b57a2-9f67-42ac-be12-2dcc2d9c7831).html</t>
  </si>
  <si>
    <t>"And the BAFTA goes to […]": the assurance role of the auditor in the film awards ceremony.</t>
  </si>
  <si>
    <t>Business School
Accounting and Finance
Accounting &amp; Society</t>
  </si>
  <si>
    <t>Purpose
– The purpose of this paper is to examine the role of the Official Scrutineer in the annual film awards ceremony of the British Academy of Film and Television Arts (BAFTA), a role currently occupied by the audit firm Deloitte. The case of BAFTA provides an illustrative example of the increasing demand for discretionary assurance services from audit firms (Free et al., 2009), which in turn is reflective of Power's (1997) “audit society”. It showcases the power of audit as a legitimating tool. The paper seeks to understand the role of the auditor as assurance provider by drawing upon Goffman's (1959) dramaturgical framework. Viewing the auditor as “performer” and a range of interested stakeholders (BAFTA voting members, sponsors, award winners and industry commentators) as the “audience”, this theoretical lens facilitates insights into the nature of assurance provision.
Design/methodology/approach
– The paper gathers interview data from within the case organization (BAFTA), it's Official Scrutineers (Deloitte), BAFTA voting members, sponsors, award winners and film industry commentators.
Findings
– Drawing on Goffman's (1959) work on impression management to inform its theoretical argumentation, the analysis of results from 36 interviews indicates that Deloitte are highly effective in delivering a successful performance to their audience; they convey a very convincing impression of trust and assurance. The paper therefore suggests the importance of performance ritual in the auditor's role as assurance provider. Additionally, it argues that such a performance may be particularly effective, in the eyes of the audience, when played by a well known audit firm.
Originality/value
– The paper highlights the expanding territorial scope of assurance provision by audit firms. By focusing on a glamorous media event, it also furthers an understanding of the role of accounting within the domain of popular culture</t>
  </si>
  <si>
    <t>Goffman</t>
  </si>
  <si>
    <t>Auditor</t>
  </si>
  <si>
    <t>Impression Management</t>
  </si>
  <si>
    <t>http://www.research.ed.ac.uk/portal/en/publications/and-the-bafta-goes-to--the-assurance-role-of-the-auditor-in-the-film-awards-ceremony(f22bbd27-ec4b-4f81-be31-34d2764fc9aa).html</t>
  </si>
  <si>
    <t>Fast fashion: Calculative technologies and the governance of everyday dress</t>
  </si>
  <si>
    <t>European Accounting Review</t>
  </si>
  <si>
    <t xml:space="preserve">The speed at which contemporary fashion changes is such that the life of a garment can now be measured in a matter of weeks rather than months. The organisational consequences of operating in this environment are that fashion retailers have been prompted to adopt a range of quick response (QR) initiatives. QR involves responding promptly to the information contained within emerging sales trends while simultaneously accelerating the movement of product from factory to shop shelf. Drawing on the case of a UK fashion chain, this paper explores accounting's role in enacting QR. In addition, by deploying the theoretical framework of governmentality [Miller, P., &amp; Rose, N. (1990). Governing economic life. Economy and Society, 19(1), 1–31; Rose, N., &amp; Miller, P. (1992). Political power beyond the state: Problematics of government. British Journal of Sociology, 43(2), 173–205], the paper highlights the role of calculative technologies in the creation and sustenance of fast fashion and hence the governance of everyday dress.
</t>
  </si>
  <si>
    <t>calculative technologies</t>
  </si>
  <si>
    <t>fashion</t>
  </si>
  <si>
    <t>governmentality</t>
  </si>
  <si>
    <t>mediating instrument</t>
  </si>
  <si>
    <t>quick response</t>
  </si>
  <si>
    <t>http://www.research.ed.ac.uk/portal/en/publications/fast-fashion-calculative-technologies-and-the-governance-of-everyday-dress(c6496634-19de-4e94-ba40-bdd007e66fe4).html</t>
  </si>
  <si>
    <t>Managing popular culture</t>
  </si>
  <si>
    <t>Management Accounting Research</t>
  </si>
  <si>
    <t>http://www.sciencedirect.com/science/article/pii/S1044500516300208</t>
  </si>
  <si>
    <t>Fashioning the popular masses: accounting as mediator between creativity and control</t>
  </si>
  <si>
    <t>Accounting, Auditing and Accountability</t>
  </si>
  <si>
    <t>Purpose - The paper investigates accounting’s role as a mediating instrument (Miller and O’Leary, 2007) between the tensions of creativity and control within the price competitive world of the fashion chain store.
Design/methodology/approach - The paper employs a case study approach, gathering interview data from key members within a UK fashion chain, and uses Goffman’s (1956) work on impression management to inform its theoretical argumentation.
Findings - Drawing on Goffman, the paper considers the roles adopted by organizational actors within fashion retailing and the actions they pursue in order to maintain a team performance. We suggest that accounting, as a form of stage prop, helps to sustain this team impression by mediating between the creativity and control concerns inherent in fashion design. In the process, we also gain some understanding of the use of accounting by actors beyond the confines of an organization’s finance function.
Originality/value - Despite the magnitude of the fashion industry and its dominance in the identity construction of both individual and streetscape, the role of accounting within this domain of popular culture has remained remarkably unexplored. This paper attempts to redress such scholarly neglect. It also furthers an understanding of the relatively unexplored role of accounting as a mediating instrument within the complex dialectic of creativity and control.</t>
  </si>
  <si>
    <t>accounting and popular culture</t>
  </si>
  <si>
    <t>control</t>
  </si>
  <si>
    <t>goffman</t>
  </si>
  <si>
    <t>mediating instruments</t>
  </si>
  <si>
    <t>http://www.research.ed.ac.uk/portal/en/publications/fashioning-the-popular-masses-accounting-as-mediator-between-creativity-and-control(4ae8c41a-cd9c-4da8-a6f4-ce2595673a35).html</t>
  </si>
  <si>
    <t>The missing middle: communities of practice in a freelance labour market</t>
  </si>
  <si>
    <t>Irena Grugulis</t>
  </si>
  <si>
    <t>Dimitrinka Stoyanova</t>
  </si>
  <si>
    <t>WORK EMPLOYMENT AND SOCIETY</t>
  </si>
  <si>
    <t>[ 2 ] Univ St Andrews,</t>
  </si>
  <si>
    <t>Business and Economics, Industrial Relations &amp; Labor; Management</t>
  </si>
  <si>
    <t>Learning at, and through, work is a key part of the skills literature. However, the idea and ideal of the ‘community of practice’ assumes that workplaces are coherent communities where the skilful are available for novices to consult and observe. This is not always the case. This research note, drawing on three months of detailed ethnographic research in a TV production company, explores the way communities of practice function in a labour market dominated by small firms and freelancers. It argues that the experienced workers who would normally be central to skills development are simply not available to consult or observe, since they are employed on freelance contracts. The novices’ community is one with a ‘missing middle’.</t>
  </si>
  <si>
    <t>communities of practice</t>
  </si>
  <si>
    <t xml:space="preserve"> film and TV</t>
  </si>
  <si>
    <t xml:space="preserve"> learning</t>
  </si>
  <si>
    <t xml:space="preserve"> skills</t>
  </si>
  <si>
    <t xml:space="preserve"> KNOWLEDGE</t>
  </si>
  <si>
    <t>http://journals.sagepub.com/doi/abs/10.1177/0950017011398891</t>
  </si>
  <si>
    <t>The future of digital working: knowledge migration and learning</t>
  </si>
  <si>
    <t>Irene Malcolm</t>
  </si>
  <si>
    <t>LEARNING MEDIA AND TECHNOLOGY</t>
  </si>
  <si>
    <t>Education &amp; Educational Research</t>
  </si>
  <si>
    <t>Against the backdrop of intensified migration linked to globalisation, this article considers the implications of knowledge migration for future digital workers. It draws empirically on a socio-material analysis of the international software localisation industry. Localisers' work requires linguistic, cultural and software engineering skills to adapt digital products to be marketed worldwide. The article addresses the problem of the need for better understanding of knowledge practices in digital working and offers new insights by examining work and learning against the theoretical question of how knowledge migrates. Drawing on the writing of sociologist Karin Knorr Cetina, it illustrates how workers reformulate knowledge and practise visibility through object relations that support learning. The article concludes with five recommendations for incorporating insights gained through this analysis in education.</t>
  </si>
  <si>
    <t>digital society</t>
  </si>
  <si>
    <t xml:space="preserve"> professional learning</t>
  </si>
  <si>
    <t xml:space="preserve"> knowledge migration</t>
  </si>
  <si>
    <t xml:space="preserve"> technology</t>
  </si>
  <si>
    <t xml:space="preserve"> Knorr Cetina</t>
  </si>
  <si>
    <t>http://www.tandfonline.com/doi/abs/10.1080/17439884.2014.942667</t>
  </si>
  <si>
    <t>Music radio and the record industry: songs, sounds and power</t>
  </si>
  <si>
    <t>J Mark Percival</t>
  </si>
  <si>
    <t>Popular Music and Society</t>
  </si>
  <si>
    <t>The nature of the economic, social and cultural relations between the radio industry and the record industry is most often characterised by both academics and practitioners as symbiotic, that is, both parties benefit from the interaction. Music radio needs records to fill airtime and to attract audiences and the record industry needs the kind of pervasive exposure that airplay still provides to sell product and to build artist profiles. This paper argues that the symbiosis argument is an over-simplification of a complex set of relationships. Drawing on interviews with record industry promotions personnel (or 'pluggers') and music radio programmers, I make a case that not only does music radio hold the dominant position in the relationship between itself and the record industry but also that this has had important consequences in terms of record industry A&amp;R practices (signing policy and release schedules) and the production of popular music recordings (the actual sounds on the records). The power of music radio extends far beyond simple promotion of records and artists - it has a profound influence on the sound of popular music and the shape of popular music culture.</t>
  </si>
  <si>
    <t>music radio</t>
  </si>
  <si>
    <t xml:space="preserve"> UK radio broadcasting</t>
  </si>
  <si>
    <t xml:space="preserve"> record industry</t>
  </si>
  <si>
    <t xml:space="preserve"> popular music mediation</t>
  </si>
  <si>
    <t>http://eresearch.qmu.ac.uk/2374/</t>
  </si>
  <si>
    <t>Entrepreneurial Axiology: Hybrid values in creative social enterprise</t>
  </si>
  <si>
    <t>Jaleesa Wells</t>
  </si>
  <si>
    <t>ISBE Conference Paris</t>
  </si>
  <si>
    <t>Objectives - Engaging in the lived experiences of creative social entrepreneurs, we ask what is valuable about the creative process, and how does this process advance research about hybrid values in entrepreneurship? We explore the axiology of creativity, social-value, and enterprise in the emergent area of creative social enterprise in Scotland. Prior Work - Both the creative industries and social enterprise are important growth sectors in Scotland (Social Value Lab &amp; Glasgow Social Enterprise Network 2015; The Scottish Government 2015). While traditionally separate sectors, together they create an entrepreneurial phenomenon: creative social enterprise. This paper draws from research conducted on values of creativity in business studies (Shane &amp; Nicolaou 2015; Ward 2004; Zampetakis &amp; Moustakis 2006). We also examine research that addresses the use of “hybridity” as a dominant theme in social enterprise research (Battilana &amp; Lee 2014; Doherty et al. 2014). Creative social enterprise exposes a redundant supporting rhetoric spanning the logic of the socio-economic development properties of both the creative industries and social enterprise sectors. Additionally, in praxis, there is both an upsurge of social entrepreneurs using the value of creative arts engagement to achieve their missions, and an increase in creative entrepreneurs developing social agendas to achieve their respective missions. This paper focuses on exploring the hybrid values surrounding creative entrepreneurs who have developed creative social enterprises. We are concerned a possible paradoxical juxtaposition, which imposes a dominant assumption of monetary value on creative social enterprises, and reduces the understanding of creative and social values. Approach - Using an interpretivist approach with roots in phenomenological inquiry and heuristic analysis, we bring a group of creative social entrepreneurs together in an exploratory setting. This space creates conversations focused on how the creative process constructs adaptive business. Furthermore, in interrogating how hybrid ideals come to create several juxtapositions, we explore the importance of failure and growth for a creative social entrepreneur; the parallels between internal purpose vs external focus; and the value of alternative space as collaboration between creativity entrepreneurship and social entrepreneurship. Findings - While full data-analysis is still ongoing, early results show that creative social entrepreneurs are juggling a plurality of traditional business expectations, in conflict with a desire to provide sustainable solutions to their communities and embrace an adaptive nature of creativity. Initially, this conflict is a result of the dominant “ideal hybrid organization”. This dominance exposes a space where entrepreneurial theories of creative social enterprise can expand to include issues of creative and social value. Further, it is difficult to build a creative social enterprise theory without understanding the value of creative entrepreneurship and social entrepreneurship, contemporaneously. Implications - The conclusion of this paper marks a beginning; the paper offers data to support agencies able to use information from participants in developing more robust programs of support. It provides broader entrepreneurial insights into the value of merging the creative industries and social enterprise sectors, and develops a discussion illustrating entrepreneurial lessons within creative social enterprise. We have found that these hybrid organizations exist in some abundance throughout Scotland, which allows us access to a place of special relevance for socio-economic development policy. Ultimately, this paper offers insights into the plurality of ownership and sustainability of hybridity spaces within creative social enterprises as it emerges, which in turn leads to more opportunities for innovation and growth. Value - The immediate value is offering the participants access to the research through internal and external engagements. This allows them to engage within a reflexive space, where further feedback can be generated. We propose that these types of “living spaces” will prove to be rich opportunities for policymakers and support agencies to engage with on the entrepreneurial process.</t>
  </si>
  <si>
    <t xml:space="preserve"> social enterprise</t>
  </si>
  <si>
    <t xml:space="preserve"> hybrid</t>
  </si>
  <si>
    <t xml:space="preserve"> axiology</t>
  </si>
  <si>
    <t>Phenomenological methodology: Crafting the story of Scotland’s creative social enterprises</t>
  </si>
  <si>
    <t>International Social Innovation Research Conference in Glasgow</t>
  </si>
  <si>
    <t>Drawing on research that considers the contributions of qualitative methods in developing entrepreneurship theories, this paper discusses narrative inquiry, and inclusive dramaturgical devices such as storytelling, improvisation, and intention, for advancing knowledge about creative social enterprises. The paper explores the methodological pertinence of developing a creative praxis to explore the hybrid space of creative social enterprise. To date, little attention has been paid to the critically reflexive importance of engaging in a creative praxis for entrepreneurship theory building. To address this, the paper explores a nascent entrepreneurial phenomenon, creative social enterprise, by engaging in the living experiences and social interactions of a group of creative social entrepreneurs. As such, the paper embraces an embedded, creative praxis for understanding entrepreneurial phenomenon.</t>
  </si>
  <si>
    <t>phenomenology</t>
  </si>
  <si>
    <t xml:space="preserve"> creative methods</t>
  </si>
  <si>
    <t xml:space="preserve"> interpretivism</t>
  </si>
  <si>
    <t xml:space="preserve"> creative social enterprise</t>
  </si>
  <si>
    <t xml:space="preserve"> storytelling</t>
  </si>
  <si>
    <t>Organising creativity in a music festival</t>
  </si>
  <si>
    <t>Jane Donald</t>
  </si>
  <si>
    <t>Louise Mitchell</t>
  </si>
  <si>
    <t>Making Globalization Visible? The Oil Assemblage, the Work of Sociology and the Work of Art</t>
  </si>
  <si>
    <t>Janet Stewart</t>
  </si>
  <si>
    <t>CULTURAL SOCIOLOGY</t>
  </si>
  <si>
    <t>This article sets out to rethink the relationship between the work of art and the work of sociology, drawing on Jacques Ranciere's writing on the work of art to provide the basis for recognizing affinities and differences between these two processes. In juxtaposing the sociology of globalization with the art of globalization, beginning with their common desire to understand globalization through rendering invisible forces visible, the article suggests ways in which artistic practice might be said to be proto-sociological', while also considering the role that aesthetic categories play in producing sociological knowledge. These questions are approached through a detailed case study that focuses on the cultural response to the oil industry offered by Ursula Biemann in her film essay, Black Sea Files (2005). The article argues that to grasp a phenomenon as complex as globalization, collaborative work between different forms of knowledge construction plays a crucial role.</t>
  </si>
  <si>
    <t>Author Keywords:globalization</t>
  </si>
  <si>
    <t xml:space="preserve"> oil industry</t>
  </si>
  <si>
    <t xml:space="preserve"> Jacques Ranciere</t>
  </si>
  <si>
    <t xml:space="preserve"> Saskia Sassen</t>
  </si>
  <si>
    <t xml:space="preserve"> Arjun Appadurai</t>
  </si>
  <si>
    <t xml:space="preserve"> visual culture</t>
  </si>
  <si>
    <t xml:space="preserve"> visual sociology</t>
  </si>
  <si>
    <t xml:space="preserve"> cultural sociology</t>
  </si>
  <si>
    <t xml:space="preserve"> new sociology of art</t>
  </si>
  <si>
    <t xml:space="preserve"> assemblages</t>
  </si>
  <si>
    <t>http://journals.sagepub.com/doi/10.1177/1749975512453663</t>
  </si>
  <si>
    <t>The power of the process: Co-producing a sustainability assessment toolkit for upland estate management in Scotland</t>
  </si>
  <si>
    <t>Jayne H. Glassa</t>
  </si>
  <si>
    <t>Alister J. Scottb</t>
  </si>
  <si>
    <t>Martin F. Pricea</t>
  </si>
  <si>
    <t>Land Use Policy</t>
  </si>
  <si>
    <t>This paper presents and assesses a participatory research process that employed the Delphi technique to co-produce a sustainability assessment toolkit for upland estate management in Scotland. Upland areas in Scotland have a distinct pattern of ownership, with much of the land divided into ‘estates’ that are owned predominantly by a range of private individuals and organisations, as well as public agencies and non-governmental and community organisations. Management objectives and land uses are wide-ranging and attract the interest of many different stakeholders. As a result, translating sustainability principles for generic, practical application in this context is a complex challenge that has not yet been addressed in an inclusive and participatory manner. In response, a reflective research approach engaged an anonymous, mixed group of academic and non-academic stakeholders over a four-stage, interactive Delphi process which lasted 18 months. The process produced a toolkit within which five principles for sustainable upland estate management and 12 corresponding ‘actions’ were translated into operational practice. The toolkit provided a sustainability framework for estate owners, managers and other stakeholders to assess progress towards delivering a series of practical actions on individual estates. The paper explores the implications of this toolkit for upland estate management in Scotland and reflects on the benefits and wider application of this type of research approach.</t>
  </si>
  <si>
    <t>Delphi technique</t>
  </si>
  <si>
    <t xml:space="preserve"> Sustainability assessment</t>
  </si>
  <si>
    <t xml:space="preserve"> Upland estate management</t>
  </si>
  <si>
    <t xml:space="preserve"> Sustainable land use</t>
  </si>
  <si>
    <t xml:space="preserve"> Participatory research</t>
  </si>
  <si>
    <t>http://www.sciencedirect.com/science/article/pii/S0264837712000580</t>
  </si>
  <si>
    <t xml:space="preserve">Circular by Design: a model for engaging fashion / textile SME’s with strategies for designed reuse
</t>
  </si>
  <si>
    <t>Jen Ballie</t>
  </si>
  <si>
    <t>Zero Waste SA Research Centre for Sustainable Design and Behaviour, School of Art, Architecture and Design, University of South Australia</t>
  </si>
  <si>
    <t>Fashion / textile SME’s (small to medium enterprises) are currently adding value to previously discarded textile waste by applying their practical skills, knowledge and expertise to rework and reuse. As a result, sustainable design strategies are beginning to emerge such as – zero waste pattern cutting, design for disassembly and upcycling. However, the scope for redesign will always influenced by the first iteration. We really need to consider the complete lifecycle at the front end of the innovation process to optimise lifecycles and reduce post consumer waste. Further work is also required to inspire and educate the next generation of designers to the immense creative potential of reuse, and help the industry to understand its viability, scalability and role in the future (DeCastro, 2014).
At the same time, fashion systems are moving beyond material innovation towards a circular economy to support systemic change for fashion globally. As a result, new business models are beginning to emerge, moving beyond GDP towards different kinds of metrics – which consider people, value systems and behaviour change. This paper explores how the principals of the circular economy and the four pillars of sustainability (environmental, social, economic and human capital) might support business model innovation within fashion and textiles. To achieve this, an exploratory canvas tools for SME’s titled ‘Circular by Design’ was devised to encourage new business ideas and innovation. The canvas tool places strategic design at the centre and supports an assessment of the lifecycle of each asset by mapping the different stakeholders, materials and processes to prototype and conceptualise closed loop systems.</t>
  </si>
  <si>
    <t>sustainability</t>
  </si>
  <si>
    <t xml:space="preserve"> circular economy</t>
  </si>
  <si>
    <t xml:space="preserve"> business models</t>
  </si>
  <si>
    <t>http://discovery.dundee.ac.uk/portal/en/research/circular-by-design(3350f732-31d5-4eaa-a18f-db9d10d54399).html</t>
  </si>
  <si>
    <t>Rent and Political Economy in Culture Industry Work</t>
  </si>
  <si>
    <t>Jeremy Valentine</t>
  </si>
  <si>
    <t>This paper locates politics in culture industry work at the organisational and firm level through developing the application of the notion of rent to culture industries as revenues from intellectual properties, and as the more general sense of revenues derived from non-equivalential exchanges. The argument is that politics arises from attempts to establish or eliminate rents. The paper discusses ethnographic research on subjectivity and culture industry work and provides a theoretical account of rent in the capitalist imaginary and in explanations of formal problems of power in the entrepreneurial firm as the basis for the analysis of political practices in culture industries. The paper concludes with a discussion of the relation between rent and subjectivity and politics in neoliberalism. © 2013 © 2013 Taylor &amp; Francis.</t>
  </si>
  <si>
    <t>politics</t>
  </si>
  <si>
    <t xml:space="preserve"> neoliberalism</t>
  </si>
  <si>
    <t xml:space="preserve"> rent</t>
  </si>
  <si>
    <t xml:space="preserve"> culture industry</t>
  </si>
  <si>
    <t xml:space="preserve"> contested exchange</t>
  </si>
  <si>
    <t xml:space="preserve"> entrepreneurial firm</t>
  </si>
  <si>
    <t>http://eresearch.qmu.ac.uk/2947/</t>
  </si>
  <si>
    <t>Ossicles</t>
  </si>
  <si>
    <t>Jo Collinson Scott</t>
  </si>
  <si>
    <t>Non-Textual Publication</t>
  </si>
  <si>
    <t>http://research-portal.uws.ac.uk/portal/en/publications/ossicles-mp3(0c23d129-6740-4d1c-a6a7-e0ff81ddb85b).html</t>
  </si>
  <si>
    <t>The Portfolio Career in Practice: Key Aspects of Building and Sustaining a Songwriting and Performance Career in the Digital Era</t>
  </si>
  <si>
    <t>[BOOK] The Singer-Songwriter Handbook</t>
  </si>
  <si>
    <t>Portfolio career</t>
  </si>
  <si>
    <t xml:space="preserve"> Networking</t>
  </si>
  <si>
    <t xml:space="preserve"> professionalism</t>
  </si>
  <si>
    <t xml:space="preserve"> esteem</t>
  </si>
  <si>
    <t xml:space="preserve"> music community</t>
  </si>
  <si>
    <t xml:space="preserve"> singer-songwriter</t>
  </si>
  <si>
    <t>http://research-portal.uws.ac.uk/portal/en/publications/the-portfolio-career-in-practice(479b9bc8-112e-419d-a250-7e4431be62fa).html</t>
  </si>
  <si>
    <t>When Tomorrow Becomes Yesterday: Sustainability in Song</t>
  </si>
  <si>
    <t>UWS Creative Media Academy [non-textual publication]</t>
  </si>
  <si>
    <t>When Tomorrow Becomes Yesterday: Sustainability in Song' is an AHRC funded project, part of the Connected Communities Programme. The project - which examines how songwriting might help us imagine the future in light of climate change concerns - was led by Jo Collinson Scott (UWS), Gemma Lawrence (Creative Carbon Scotland), Angela Connelly (The University of Manchester) and Matt Brennan (The University of Edinburgh), and features songs written by Adem, Louis Abbott (Admiral Fallow), Craig Beaton (A Mote of Dust) and Jo Mango. The film was made by WakeUpAdvice.</t>
  </si>
  <si>
    <t>N/a</t>
  </si>
  <si>
    <t>http://research-portal.uws.ac.uk/portal/en/publications/when-tomorrow-becomes-yesterday-sustainability-in-song(48222230-de21-4cfb-97ba-62d111d218df).html</t>
  </si>
  <si>
    <t>The digital marketing skills gap: developing a digital marketer model for the communication industries.</t>
  </si>
  <si>
    <t xml:space="preserve">Jo Royle </t>
  </si>
  <si>
    <t xml:space="preserve"> Audrey Laing</t>
  </si>
  <si>
    <t xml:space="preserve"> International Journal of Information Management</t>
  </si>
  <si>
    <t>Scholarly literature suggests digital marketing skills gaps in industry, but these skills gaps are not clearly identified. The research aims to specify any digital marketing skills gaps encountered by professionals working in communication industries. In-depth interviews were undertaken with 20 communication industry professionals. A focus group followed, testing the rigour of the data. We find that a lack of specific technical skills; a need for best practice guidance on evaluation metrics, and a lack of intelligent futureproofing for dynamic technological change and development are skills gaps currently challenging the communication industry. However, the challenge of integrating digital marketing approaches with established marketing practice emerges as the key skills gap. Emerging from the key findings, a Digital Marketer Model was developed, highlighting the key competencies and skills needed by an excellent digital marketer. The research concludes that guidance on best practice, focusing upon evaluation metrics, futureproofing and strategic integration, needs to be developed for the communication industry. The Digital Marketing Model should be subject to further testing in industry and academia. Suggestions for further research are discussed.</t>
  </si>
  <si>
    <t xml:space="preserve"> Communication</t>
  </si>
  <si>
    <t xml:space="preserve"> Social media</t>
  </si>
  <si>
    <t xml:space="preserve"> Digital</t>
  </si>
  <si>
    <t xml:space="preserve"> Skill gap</t>
  </si>
  <si>
    <t>https://openair.rgu.ac.uk/handle/10059/1302</t>
  </si>
  <si>
    <t>Making it happen: the role of design research in an emerging design museum</t>
  </si>
  <si>
    <t xml:space="preserve">Joanna Bletcher </t>
  </si>
  <si>
    <t>Saskia Coulson</t>
  </si>
  <si>
    <t>Louise Valentine</t>
  </si>
  <si>
    <t>Proceedings of the ESRC Research Capacity Building Clusters; National Summit Conference 2013</t>
  </si>
  <si>
    <t>The paper briefly describes changes within the field of design and design research. It considers these in the context of collaboration between academia and an emerging contemporary design museum, namely V&amp;A at Dundee. Two CASE Studentships are discussed to exemplify the changes and offer a framework for examining the university-industry collaboration, specifically the issues of curating design exhibitions and residency provision. The discussion focuses on why and how design researchers approach the capture and analysis of data to understand existing practices in museum environments, whilst projecting forward into future scenarios.</t>
  </si>
  <si>
    <t>Design Research</t>
  </si>
  <si>
    <t xml:space="preserve"> Museum Practices</t>
  </si>
  <si>
    <t xml:space="preserve"> University-Industry Collaboration</t>
  </si>
  <si>
    <t>Art’s asymptotic leadership: Arts leadership, education and the loss of autonomy</t>
  </si>
  <si>
    <t>John Baldacchino</t>
  </si>
  <si>
    <t>Visual Inquiry</t>
  </si>
  <si>
    <t>Education</t>
  </si>
  <si>
    <t>This article will mostly engage with arts leadership through a discussion that focuses on the arts, leadership and education, and how their convergence might have a direct impact on autonomy. Taking a meta-theoretical approach, the main argument is that arts leadership is an asymptotic state of affairs. Rather than pose art and leadership as antithetical events that necessitate forms of syntheses through identifiable contexts, the context for arts leadership represents a contiguous space where art and leadership continuously seek a mutual way of preserving their integrity in an asymptotic relationship. If this relationship turns into a synthesis, both art’s autonomy and the ability to lead creatively are neutralized. The aim is to question the various implications that bring together the autonomous spheres of the arts, education and leadership, while inviting the reader to draw his or her own conclusions critically and autonomously. To clarify this approach, this article straddles across several horizons, including: arts practice as a sphere of autonomous dispositions and the political implications that follow; education as a horizon that educes - leads out - through the pedagogical exits that are offered by the arts; and art’s anti-systemic pedagogy, where art’s autonomy becomes a possibility of unlearning systems.</t>
  </si>
  <si>
    <t>autonomy</t>
  </si>
  <si>
    <t xml:space="preserve"> heteronomy</t>
  </si>
  <si>
    <t xml:space="preserve"> art</t>
  </si>
  <si>
    <t xml:space="preserve"> leadership</t>
  </si>
  <si>
    <t xml:space="preserve"> asymptote</t>
  </si>
  <si>
    <t xml:space="preserve"> dialectic</t>
  </si>
  <si>
    <t>http://discovery.dundee.ac.uk/portal/en/research/arts-asymptotic-leadership(a797555f-7103-4eea-83ff-b5c9bdf3f860).html</t>
  </si>
  <si>
    <t>What creative industries? Instrumentalism, autonomy and the education of artists</t>
  </si>
  <si>
    <t>As the narrative of the Creative Industries becomes commonplace, arts institutions are increasingly expected to interface arts practice with business and enterprise. This article opens with a critique of the CBI’s document ‘First Steps’ (2012), arguing how this minimizes the arts’ role in schools. It then provides an analysis of two pedagogies: productivism and autonomism. Following the implications that emerge from the tension between productivism and autonomism in arts pedagogy, and reading these implications from within the contexts of the divergent and increasingly hybrid forms of contemporary art practices, this article then moves on to state that to argue for the legitimation of the arts by gathering what they do under the designation of the Creative Industries would amount to reifying art into an object of mere use, thus distorting both its productive and autonomist possibilities.</t>
  </si>
  <si>
    <t>CBI</t>
  </si>
  <si>
    <t xml:space="preserve"> autonomy</t>
  </si>
  <si>
    <t xml:space="preserve"> instrumentalism</t>
  </si>
  <si>
    <t xml:space="preserve"> pedagogical aesthetics</t>
  </si>
  <si>
    <t xml:space="preserve"> productivist aesthetic</t>
  </si>
  <si>
    <t>http://discovery.dundee.ac.uk/portal/en/research/what-creative-industries-instrumentalism-autonomy-and-the-education-of-artists(20af75f7-057a-4b3b-957a-ce105380d5a0).html</t>
  </si>
  <si>
    <t>Culture, creativity and commerce: trajectories and tensions in thecase of Beijing’s 798 Art Zone</t>
  </si>
  <si>
    <t>John McCarthy</t>
  </si>
  <si>
    <t>Yan Wang</t>
  </si>
  <si>
    <t>International Planning Studies</t>
  </si>
  <si>
    <t>Heriot-Watt University</t>
  </si>
  <si>
    <t>Urban planning</t>
  </si>
  <si>
    <t>The use of cultural and creative clusters to achieve a range of regenerationoutcomes is now common practice in cities world-wide. However, clearevidence is lacking on the potential sustainable benefits of suchapproaches, particularly where they would appear to be based onplanning for the primacy of short-term economic aims often linkedprimarily to consumption-based uses. The case of Beijing’s 798 Art Zoneis illustrative of a creative cluster which has achieved major outcomes interms of city branding and tourism, but which has also suffered fromthe dilution of creative production activity and related effects ofgentrification. This provides lessons for other cultural clusters in China and beyond.</t>
  </si>
  <si>
    <t>creative cluster</t>
  </si>
  <si>
    <t xml:space="preserve"> urban development</t>
  </si>
  <si>
    <t xml:space="preserve"> gentrification</t>
  </si>
  <si>
    <t>http://www.tandfonline.com/doi/full/10.1080/13563475.2015.1114446</t>
  </si>
  <si>
    <t>Artist managers and entrepreneurship: risk takers of risk averse?</t>
  </si>
  <si>
    <t>John Williamson</t>
  </si>
  <si>
    <t>[BOOK] Music Entrepreneurship</t>
  </si>
  <si>
    <t>College of Arts &gt; School of Culture and Creative Arts &gt; Music</t>
  </si>
  <si>
    <t>Music Entrepreneurship features an analysis of the changing landscape of the music industries and the value of the entrepreneur within them through a series of focused chapters and case studies. Alongside contributions from key academics across the globe, expert contributors from across the industry highlight successful entrepreneurs and offers practical help to the reader trying to navigate the business. Sectors examined include:
The value of the music industries
Recorded music
Live events
Branding in music 
Artist management
Digital distribution - See more at: http://www.bloomsbury.com/uk/music-entrepreneurship-9781472525406/#sthash.QTB5o7xJ.dpuf</t>
  </si>
  <si>
    <t>Music industries</t>
  </si>
  <si>
    <t xml:space="preserve"> artist managers</t>
  </si>
  <si>
    <t xml:space="preserve"> entrepreneurship.</t>
  </si>
  <si>
    <t>http://eprints.gla.ac.uk/129128/</t>
  </si>
  <si>
    <t>Keeping Music Live: The History of the Musicians' Union</t>
  </si>
  <si>
    <t>[exhibition]</t>
  </si>
  <si>
    <t>http://eprints.gla.ac.uk/123885/</t>
  </si>
  <si>
    <t>c4di Project Evaluation Report.</t>
  </si>
  <si>
    <t>Julian Paul Malins</t>
  </si>
  <si>
    <t>REPORT for Design and Innovation, an ERDF and SEEKIT funded project established by the Robert Gordon University in October 2008</t>
  </si>
  <si>
    <t>The purpose of this review is to evaluate the work of the center for Design and Innovation, an ERDF and SEEKIT funded project established by the Robert Gordon University in October 2008. The project aimed to assist SMEs in Scotland to become more competitive, increase profits, and improve efficiency through the application of design thinking. This review sets out the aims and objectives of the original project, describes the methodological approach adopted by the project team and assesses the effectiveness and impact of the project.</t>
  </si>
  <si>
    <t>https://openair.rgu.ac.uk/handle/10059/770</t>
  </si>
  <si>
    <t>Innovation by design: using design thinking to support SMEs.</t>
  </si>
  <si>
    <t>EAD9: The Endless End; The 9th International European Academy of Design Conference.</t>
  </si>
  <si>
    <t>Small to medium sized enterprises (SMEs) are generally clear on the need for innovation; however they are very often less clear on how innovation can be brought about. One possible reason for this may be because of a lack of an innovation culture within their business. Global giants such as Google and Apple are companies with highly evolved innovation cultures that the average SME may have difficulty in relating to. Developing appropriate tools for SMEs to allow them to develop their own innovation cultures is a core activity for the Centre for Design &amp; Innovation (c4di). This paper describes how SMEs have been assisted through the application of design thinking to develop their own innovation cultures through a programme of workshops and one to one support. This paper strives to look beyond the rhetoric behind design thinking to critically evaluate the techniques and approaches that have proved to be of particular value when working with companies.</t>
  </si>
  <si>
    <t>Design thinking</t>
  </si>
  <si>
    <t xml:space="preserve"> Innovation cultures</t>
  </si>
  <si>
    <t xml:space="preserve"> Service design</t>
  </si>
  <si>
    <t xml:space="preserve"> Serious play</t>
  </si>
  <si>
    <t xml:space="preserve"> Service TRIZ</t>
  </si>
  <si>
    <t>https://openair.rgu.ac.uk/handle/10059/908</t>
  </si>
  <si>
    <t>Transformative design thinking: a human-centred model for innovation.</t>
  </si>
  <si>
    <t>Crafting the Future: The 10th European Academy of Design Conference, 17-19 April 2013. Gothenberg: University of Gothenberg.</t>
  </si>
  <si>
    <t>In recent years there have been a number of Innovation Centres established in the UK and associated funding calls to support the development of new ones, however there is no common theoretical framework, which underpins the methodology for their operation. Innovation Centres range from Business Parks clustering businesses from similar sectors, through to University Knowledge Exchange projects involving multidisciplinary teams of individuals working with companies from a particular sector or across all sectors, perhaps focused on cultural change. This paper describes a number of models for Innovation Centres some of which are based on principles derived from design thinking (Brown 2009) and others that are more focused on technology push (Martin 1994). Key government policies and subsequent public investment are relying on a number of assumptions that underpin the theoretical frameworks on which these Innovation Centres are based. Developing reliable methods based on a strong theoretical framework that questions existing assumptions has implications for ensuring that these investments are not wasted. This paper examines the use of user-centred design versus the more serendipitous process of invention and concludes that a process based on critical reflective reframing of problems through observational methods involving the identification of key stakeholders, may lead to sustainable transformational innovation. The paper concludes by proposing a theoretical framework and methods for supporting the establishment of a successful Innovation Centre, applying methodology designed to bring about transformational innovation.</t>
  </si>
  <si>
    <t>Innovation Centres</t>
  </si>
  <si>
    <t xml:space="preserve"> transformational design</t>
  </si>
  <si>
    <t xml:space="preserve"> human-centred design</t>
  </si>
  <si>
    <t xml:space="preserve"> user-centred design</t>
  </si>
  <si>
    <t xml:space="preserve"> reflective reframing</t>
  </si>
  <si>
    <t>https://openair.rgu.ac.uk/handle/10059/897</t>
  </si>
  <si>
    <t>Becoming Awesomestow - profiling investments in cultural assets and creative quarters in British towns and their impact on regeneration</t>
  </si>
  <si>
    <t>Julie Ramage</t>
  </si>
  <si>
    <t>Lorna Hards</t>
  </si>
  <si>
    <t>[Exhibition]</t>
  </si>
  <si>
    <t>Research &amp; Graduate School (encompassing Directorate)</t>
  </si>
  <si>
    <t>The project title was taken from one of the 2013 Reith Lectures that was presented by the artist, Grayson Perry. Perry was talking about the impact of artists and the cultural sector on general regeneration. His term 'Becoming Awesomestow' was applied to the London borough of Walthamstow, from which Perry had just recently moved.
“This idea, you know the currency of bohemian-ness…especially in the urban ecology…artists move into the cheap housing and the cheap spaces and they make them...”
Perry’s reference was to a phenomenon in urban regeneration, made popular in the 1990s and 2000s [and accounted by Florida, Leadbeater, Markusen and others in the academic literature], whereby run-down, post-industrial areas become inhabited for work and living by artists and creatives and which subsequently take on a bohemian charm or cool and grow in popularity and value and hence becoming ‘Awesomestow’ (a reference to Walthamstow, where Perry had a studio).
During the late 1990s and 2000s many UK cities and towns attempted some form of creative industries or cultural quarter initiatives. These often aimed to regenerate town centres, address issues of urban decline, redress some town planning decisions undertaken in the 1960s and 1970s and tackle socio-economic problems (worklessness and participation, skills etc). Cultural assets (threatres, concert halls, galleries etc) were sometimes regarded as catalysts within such initiatives, attracting further investment and creative talent. With relatively predictable budgets and organisational structures, such cultural assets they were also seen as supporting less structured parts of the sector (predominantly small and micro-businesses) at policy level and in the development of sector skills and audiences. the creative and cultural sector became known for its promise of contributing to regeneration. The work of Richard Florida on the 'Creative Class', in particular, was widely adopted into the Economic Development
In 2004, DCMS published ‘Culture at the Heart of Regeneration’ . In its introduction, the then Secretary of State for Culture, Media and Sport, Tessa Jowell stated that
‘there are many fantastic examples of culture acting as a catalyst to turn round whole communities’
In this project we wanted to see if we can see evidence of this kind of change outside of the main cities and in some small, lesser celebrated towns.
Our aim was to use a combination of visual and oral narrative accounts sourced from stakeholders in each town to assemble evidence of ‘Strategic Added Value’ that the formal economic impact assessments often refer to, but do not always fully capture. Our investigations show that while the original visions and masterplans for creating cultural quarters and creative districts in these towns were often idealistic, the new venues have stimulated practical and varied activities and benefits, in keeping with local needs.</t>
  </si>
  <si>
    <t>Cultural regeneration</t>
  </si>
  <si>
    <t xml:space="preserve"> Dunfermline</t>
  </si>
  <si>
    <t xml:space="preserve"> Lerwick</t>
  </si>
  <si>
    <t xml:space="preserve"> Walsall gallery museum</t>
  </si>
  <si>
    <t xml:space="preserve"> economic impact</t>
  </si>
  <si>
    <t>http://radar.gsa.ac.uk/3698/</t>
  </si>
  <si>
    <t>The role and impact of business networks on marketing in the creative industries: evidence from case study research</t>
  </si>
  <si>
    <t>Juliette Wilson</t>
  </si>
  <si>
    <t>Industrial Marketing and Purchasing - Hungary</t>
  </si>
  <si>
    <t>This paper examines the role and impact of business networks on marketing in the creative industries.</t>
  </si>
  <si>
    <t>business networks</t>
  </si>
  <si>
    <t xml:space="preserve"> marketing</t>
  </si>
  <si>
    <t>https://pure.strath.ac.uk/portal/en/publications/the-role-and-impact-of-business-networks-on-marketing-in-the-creative-industries-evidence-from-case-study-research(f7c331f5-c3e2-4a2a-9859-3c25baba6773).html</t>
  </si>
  <si>
    <t>Bespoke: A Community Centred Approach To Design</t>
  </si>
  <si>
    <t>Justin Marshall</t>
  </si>
  <si>
    <t>http://discovery.dundee.ac.uk/portal/en/research/bespoke(f14a6881-be90-415b-8418-a10aa87bf9b6).html</t>
  </si>
  <si>
    <t>Learning to labour unequally: understanding the relationship between cultural production, cultural consumption and inequality</t>
  </si>
  <si>
    <t>Kate Oakley</t>
  </si>
  <si>
    <t xml:space="preserve">Social Identities </t>
  </si>
  <si>
    <t>University of Leeds</t>
  </si>
  <si>
    <t>Inequality has become essential to understanding contemporary society and is at the forefront of media, political and practice discussions of the future of the arts, particularly in the UK. Whilst there is a wealth of work on traditional areas of inequality, such as those associated with income or gender, the relationship between culture, specifically cultural value, and inequality is comparatively under-researched.
The article considers inequality and cultural value from two points of view: how cultural value is consumed and how it is produced. The paper argues that these two activities are absolutely essential to understanding the relationship between culture and social inequality, but that the two activities have traditionally been considered separately in both academic research and public policy, despite the importance of culture to British and thus international policy agendas. The article uses the example of higher education in the UK to think through the relationship between cultural consumption and production. In doing, so the article maps out a productive possibility for a new research agenda, by sketching where and how research might link cultural consumption and production to better understand inequality.</t>
  </si>
  <si>
    <t>inequality</t>
  </si>
  <si>
    <t>social class</t>
  </si>
  <si>
    <t>cultural production</t>
  </si>
  <si>
    <t>cultural consumption</t>
  </si>
  <si>
    <t>http://www.research.ed.ac.uk/portal/en/publications/learning-to-labour-unequally(f2108d1f-3319-485b-9759-8bd75f881aa5).html</t>
  </si>
  <si>
    <t>Being an academic is not a 9-5 job': long working hours and the 'ideal worker' in UK academia</t>
  </si>
  <si>
    <t>Kate Sang</t>
  </si>
  <si>
    <t>Abigail Powell</t>
  </si>
  <si>
    <t>Rebecca Finkel</t>
  </si>
  <si>
    <t>LABOUR &amp; INDUSTRY-A JOURNAL OF THE SOCIAL AND ECONOMIC RELATIONS OF WORK</t>
  </si>
  <si>
    <t>UNSW Australia</t>
  </si>
  <si>
    <t>The deregulation of working time has been occurring over recent decades. Academia is one of the many industries that can be characterised by a long hours work culture and intensification of work. This is significant given the negative effects of such a work culture on the physical and mental health and well-being of workers. Using evidence from two UK-based qualitative studies, this paper begins to explore the causes and effects of academic long hours work culture further. It has a particular focus on the extent to which the long hours culture is a result of cultural and structural changes in higher education, which have led to an increased focus on performance and outcome measures. It queries whether this is also shaped by more personal factors, such as the desire to excel and blurred boundaries between work and leisure, whereby the pursuit of knowledge may be a source of leisure for academics. It finds that while individual factors contribute to the long hours culture, these factors are shaped by cultural norms and pressures to cultivate a perception of the ideal academic' within an increasingly target-driven and neoliberal environment.</t>
  </si>
  <si>
    <t xml:space="preserve"> ideal academic</t>
  </si>
  <si>
    <t xml:space="preserve"> long working hours</t>
  </si>
  <si>
    <t xml:space="preserve"> work-life balance</t>
  </si>
  <si>
    <t>https://apps.webofknowledge.com/full_record.do?product=WOS&amp;search_mode=GeneralSearch&amp;qid=5&amp;SID=2DSKlEYPndjZeiiIqZy&amp;page=1&amp;doc=20&amp;cacheurlFromRightClick=no</t>
  </si>
  <si>
    <t>Hobson’s choice? Constraints on accessing spaces of creative production</t>
  </si>
  <si>
    <t>Katherine Champion</t>
  </si>
  <si>
    <t>School of Design &gt; Centre for Design Innovation</t>
  </si>
  <si>
    <t xml:space="preserve">Successful creative production is often documented to occur in urban areas that are more likely to be diverse, a source of human capital and the site of dense interactions. These accounts chart how, historically, creative industries have clustered in areas where space was once cheap in the city centre fringe and inner city areas, often leading to the development of a creative milieu, and thereby stimulating further creative production. Historical accounts of the development of creative areas demonstrate the crucial role of accessible low-cost business premises. This article reports on the findings of a case study that investigated the location decisions of firms in selected creative industry sectors in Greater Manchester. The study found that, while creative activity remains highly concentrated in the city centre, creative space there is being squeezed and some creative production is decentralizing in order to access cheaper premises. The article argues that the location choices of creative industry firms are being constrained by the extensive city centre regeneration, with the most vulnerable firms, notably the smallest and youngest, facing a Hobson’s choice of being able to access low-cost premises only in the periphery. This disrupts the delicate balance needed to sustain production and begs the broader question as to how the creative economy fits into the existing urban fabric, alongside the competing demands placed on space within a transforming industrial conurbation.
</t>
  </si>
  <si>
    <t>Greater Manchester</t>
  </si>
  <si>
    <t xml:space="preserve"> economic restructuring</t>
  </si>
  <si>
    <t xml:space="preserve"> industrial location</t>
  </si>
  <si>
    <t xml:space="preserve"> urban regeneration</t>
  </si>
  <si>
    <t>http://radar.gsa.ac.uk/4192/</t>
  </si>
  <si>
    <t>Problematising a homogenous spatial logic for the creative industries</t>
  </si>
  <si>
    <t>[Book] Changing the Rules of the Game: Economic and Management Issues in the Computer Games Industry</t>
  </si>
  <si>
    <t>The computer games industry can be regarded, in many ways, as a paradigmatic sector of the creative economy. It has been firmly on the policy agenda in the UK since New Labour’s election in 1997 and, in particular, since 1998 with the inclusion of digital games as a sub-sector of creative industries as defined by the ‘Creative Industries Task Force’. Its high public profile has been justified by claims of economic weight and potential externalities (DCMS, 2012a; TIGA, 2012). As well as a belief that the sector can provide direct benefits to the economy, it is suggested that it also provides additional advantages through a multiplier effect and can even ameliorate the impact of recent recession. In terms of policy interventions aimed at fostering growth within the computer games industry, many have taken a spatially targeted focus including the funding and development of hubs and clusters. The rationale for this attention rests on a belief that the sector has a particular spatial logic in common with the wider creative industries, which preferences proximity and is subject to advantages of agglomeration. Despite a paucity of empirical research specifically reviewing the spatial rationale of the computer games sector, significant work has been undertaken to identify the location patterns within the wider creative economy. The existing research suggests that the creative industries have a dominant spatial rationale which tends to favour co-location, and that large metropolitan centres act as natural hubs of activity, but there remain gaps in evidence base. 
This chapter explores the emergence of the creative industries sector as a policy priority and then reviews the existing evidence of a common spatial rationale. The key attributes of the computer games industry are compared to those of the wider creative industries sector to determine if the former reflects the key characteristics seen to define the latter. Next, the existing empirical evidence regarding the spatial organization of the games sector is examined to determine convergence or deviation from the accepted creative industries logic. A scarcity of robust evidence is highlighted alongside an examination of some of the key challenges of researching the computer games industry and the wider creative industries sector. Finally, it is argued that a tendency towards the social construction of the sector as a discreet industry can do more to obscure than reveal trends, especially in a time of increasing convergence and digitization affecting the economy as a whole.</t>
  </si>
  <si>
    <t xml:space="preserve"> computer games sector</t>
  </si>
  <si>
    <t xml:space="preserve"> spatial organisation</t>
  </si>
  <si>
    <t>http://radar.gsa.ac.uk/4310/</t>
  </si>
  <si>
    <t>Shaping screen talent: conceptualising and developing the film and TV workforce in Scotland</t>
  </si>
  <si>
    <t>Together with “creativity”, the concept of “talent” has emerged within UK and global policy discussions as being central to unlocking economic success within the creative industries. At a crucial time of political and technological change, Scotland finds itself competing within a highly competitive global market to identify, attract and retain creative talent and strengthen its skills base. As such, developing “talent” is a key aspect of the Scottish Government's Strategy for the Creative Industries. However, while creativity has been interrogated across academic disciplines in recent years, talent remains under-theorised within the academy and lacks a clear definition across policy and industry. Taking the screen industries as its focus, this paper draws on empirical data derived from a series of knowledge exchange workshops funded by the Royal Society of Edinburgh designed to initiate dialogue between academics, policy-makers and stakeholders within Scotland and beyond. In doing so, it scopes out some of the key ways in which screen “talent” is conceptualised by these groups and raises questions regarding how particular understandings may impact on policies designed to identify, attract and retain a diverse range of skilled workers within the sector. We argue that greater precision should be used in policy discourse to emphasise the importance of developing particular and discrete craft skills rather than privileging a workforce that is highly flexible and mobile. We also suggest that policy-makers and educators must acknowledge and encourage transparency regarding the precariousness of building a career within the screen industries.</t>
  </si>
  <si>
    <t xml:space="preserve"> creative talent</t>
  </si>
  <si>
    <t xml:space="preserve"> screen industries</t>
  </si>
  <si>
    <t xml:space="preserve"> knowledge exchange</t>
  </si>
  <si>
    <t xml:space="preserve"> film and television</t>
  </si>
  <si>
    <t>http://radar.gsa.ac.uk/4071/</t>
  </si>
  <si>
    <t>Small businesses in the new creative industries: innovation as a people management challenge</t>
  </si>
  <si>
    <t>Sabine Hotho</t>
  </si>
  <si>
    <t>Management Decision</t>
  </si>
  <si>
    <t>Purpose - This paper presents findings from an SME case study situated in the computer games industry, the youngest and fastest growing of the new digital industries. The study examines changing people management practices as the case company undergoes industry-typical strategic change to embark on explorative innovation and argues that maintaining an organisational context conducive to innovatin over time risks turning into a contest between management and employees as both parties interpret organisational pressures from their different perspectives.
Design/methodology/approach - A single case study design is used as the appropriate methdology to generate indepth qualitative data from multiple organisational member perspectives.
Findings - Findings indicate that management and worker perspectives on innovation as strategic change and the central people management practices required to support this differ significantly, resulting in tensions and organisational strain. As the company moves to the production of IP work, the need for more effective duality management arises.
Research limitations/implications - The single case study has limitations in terms of generalisability. Multiple data collection and triangulation were used to migitate against the limitations.
Practical implications - The study highlights the importance of building up change management capability in the small businesses typical for this sector, an as yet neglected focus in the academic literature concerned with the industry and in support initatives.
Originality/value - Few qualitative studies have examined people management practices in the industry in the context of organisational/strategic change, and few have adopted a process perspective.</t>
  </si>
  <si>
    <t>innovation</t>
  </si>
  <si>
    <t xml:space="preserve"> computer games</t>
  </si>
  <si>
    <t xml:space="preserve"> people management</t>
  </si>
  <si>
    <t>http://radar.gsa.ac.uk/4193/</t>
  </si>
  <si>
    <t>Squeezing the spaces of creative production: a case study of the Northern Quarter in Manchester, UK</t>
  </si>
  <si>
    <t>Regions Magazine</t>
  </si>
  <si>
    <t>Short article published in Regions magazine exploring the gentrification of creative industry space in the Northern Quarter of Manchester, UK.</t>
  </si>
  <si>
    <t xml:space="preserve"> Manchester</t>
  </si>
  <si>
    <t xml:space="preserve"> Northern Quarter</t>
  </si>
  <si>
    <t>http://radar.gsa.ac.uk/4188/</t>
  </si>
  <si>
    <t>The difference that place makes: a case study of creative industries in Greater Manchester</t>
  </si>
  <si>
    <t>Beyond Frames</t>
  </si>
  <si>
    <t>Broader transformations in the economy are linked to a changing spatial organisation for economic activity, particularly in industries imbued with a high creative content, although there are competing explanations regarding the nature of this logic.
Until recently, relatively more attention has been given to the inter-urban and indeed international scales, than to the intra-urban geography of the economic transformation and, within this,there has also been a tendency to focus on a small set of global cities. With the aim of redressing these imbalances, this article examines the logic guiding creative industry concentration in the central core of a city, as opposed to more peripheral sites in the wider city region, and uses the example of a transforming regional city negotiating its place in the knowledge economy, Manchester, UK.</t>
  </si>
  <si>
    <t xml:space="preserve"> industrial location theory</t>
  </si>
  <si>
    <t xml:space="preserve"> agglomeration</t>
  </si>
  <si>
    <t xml:space="preserve"> placemaking</t>
  </si>
  <si>
    <t>http://radar.gsa.ac.uk/4309/</t>
  </si>
  <si>
    <t>"You Had To Be There": Memories of the Glasgow Apollo Audience</t>
  </si>
  <si>
    <t>Kenneth Forbes</t>
  </si>
  <si>
    <t>[BOOK] Sites of Popular Music Heritage</t>
  </si>
  <si>
    <t>http://research-portal.uws.ac.uk/portal/en/publications/you-had-to-be-there-memories-of-the-glasgow-apollo-audience(006fb4bc-c0b0-4057-8af1-f86008553210).html</t>
  </si>
  <si>
    <t>Glasgow as a live-music city: an analysis of the "legendary" Apollo venue and its audience</t>
  </si>
  <si>
    <t>Social Semiotics</t>
  </si>
  <si>
    <t>2010 marked the 25th anniversary of the closure of the “legendary” Glasgow Apollo. The reputation of venues such as the Apollo and the characteristics of its audience have helped to lay the foundations for Glasgow's status as a live-music city. This paper explores what, if anything, made this venue “legendary”, and addresses how much of “Glasgow” and the “Glasgow audience” contributed towards this status. The discussion is located within the framework of the prevailing UK Live Music sector, and also focuses on locality and audiences from a historical perspective. A key element is an evaluation of the role played by the memories of those who attended these concerts (currently facilitated through a range of fora), and an examination of the extent to which factors such as generational identity and the quest for nostalgia have contributed towards the enhancement and intensity of memories surrounding the Apollo. Consideration is also given as to whether these memories represent a generational example of the “I Was There” syndrome, a process that, in this instance, may also reflect the current marginalisation of locality. Overall, the paper considers the extent to which the Apollo venue and the Glasgow audience are “unique”.</t>
  </si>
  <si>
    <t xml:space="preserve"> live music</t>
  </si>
  <si>
    <t xml:space="preserve"> audience reputation</t>
  </si>
  <si>
    <t xml:space="preserve"> memories</t>
  </si>
  <si>
    <t xml:space="preserve"> legendary status</t>
  </si>
  <si>
    <t xml:space="preserve"> authentic venues</t>
  </si>
  <si>
    <t xml:space="preserve"> Glasgow</t>
  </si>
  <si>
    <t>http://research-portal.uws.ac.uk/portal/en/publications/glasgow-as-a-livemusic-city(abd27baa-e849-4480-9cd1-d8c768333439).html</t>
  </si>
  <si>
    <t>Artists, authors’ rights and copyright</t>
  </si>
  <si>
    <t>KristÌn AtladottÌr</t>
  </si>
  <si>
    <t>Martin Kretschmer</t>
  </si>
  <si>
    <t>Ruth Towse</t>
  </si>
  <si>
    <t>[book] Handbook of the Digital Creative Economy</t>
  </si>
  <si>
    <t>College of Social Sciences &gt; School of Law</t>
  </si>
  <si>
    <t>Artists, the primary creators of value-added in the chain of production in the cultural and creative industries, are the first in line for protection by authorsí rights and copyright law. ëArtistsí is used here as a broad, inclusive term for all kinds of initial creators of copyright works, that is, literary, musical and artistic works, and also performers of those works who have rights related to copyright. These people are always represented as beneficiaries of the rewards copyright brings, and those incentives are supposed to be essential to creativity. Artists and their representatives are often in the forefront of seeking greater protection of their rights even though economists and others have on occasion shown that that does not lead to better remuneration; nevertheless, they persist in believing in the power of artistsí rights and copyright to support them (Kretschmer et al., 2011). This chapter reviews empirical research that has been done on the economic and moral rights of artists and considers the impact of digitization on them.</t>
  </si>
  <si>
    <t>http://eprints.gla.ac.uk/90931/</t>
  </si>
  <si>
    <t>Copyright and the Value of the Public Domain: An Empirical Assessment</t>
  </si>
  <si>
    <t>Kristofer Erickson</t>
  </si>
  <si>
    <t>[REPORT] UK Intellectual Property Office</t>
  </si>
  <si>
    <t xml:space="preserve">The overall purpose of the project was 1) to map the size of the public domain and frequency of its use; 2) analyse the role of public domain works in value creation for UK businesses; 3) assist creators and entrepreneurs to identify business models that benefit from the public domain. In addition to these outputs, the intellectual contribution of this project was to arrive at a sufficiently precise definition of the public domain that would permit measurement of its value, and secondly, to critically appraise theories of creativity and innovation that explain how value might be generated from non-exclusive use of ideas and works available to all. The non-rival, non-excludable nature of the public domain would seem to limit its appeal to creators in a competitive market. Any observed commercial uptake of public domain material consequently raises important questions: What stimulates creators to invest in transforming or re-publishing public domain works? How do firms gain and sustain competitive advantage when exploiting freely available public domain materials? What policy options are available to promote market uptake of public domain materials, and what are the likely impacts?
</t>
  </si>
  <si>
    <t xml:space="preserve"> public domain</t>
  </si>
  <si>
    <t xml:space="preserve"> creative commons</t>
  </si>
  <si>
    <t xml:space="preserve"> crowdfunding</t>
  </si>
  <si>
    <t xml:space="preserve"> wikipedia</t>
  </si>
  <si>
    <t xml:space="preserve"> peer production</t>
  </si>
  <si>
    <t>http://eprints.gla.ac.uk/104377/</t>
  </si>
  <si>
    <t>Research Perspectives on the Public Domain: Digital Conference Proceedings</t>
  </si>
  <si>
    <t>CREATe</t>
  </si>
  <si>
    <t>The public domain is a subject of vital interest to legal scholars, but its implications are far reaching – indeed, the public domain concept is germane to subjects as diverse as film and media studies, economics, political science and organisational theory. It was a central purpose of the workshop to arrive at a workable definition of the public domain suitable for empirical investigation. The traditional definition (1) takes the copyright term as the starting point, and defines the public domain as “out of copyright”, i.e. all uses of a copyright work are possible. A second, more fine-grained definition (2) still relies on the statutory provisions of copyright law, and asks what activities are possible with respect to a copyright work without asking for permission (e.g. because use is related to “underlying ideas” not appropriating substantial expressions, or because use is covered by specific copyright exceptions). A third definition (3) includes as part of the public domain all uses that are possible under permissive private ordering schemes (such as creative commons licences). A forth definition (4) moves into a space that includes use that would formally be copyright infringement but is endorsed, or at least tolerated by certain communities of practice (e.g. machinima or fan fiction).</t>
  </si>
  <si>
    <t>public domain</t>
  </si>
  <si>
    <t>http://eprints.gla.ac.uk/94717/</t>
  </si>
  <si>
    <t>Broadband and the creative industries in rural Scotland.</t>
  </si>
  <si>
    <t>Gorry Fairhurst</t>
  </si>
  <si>
    <t>Alistair Anderson</t>
  </si>
  <si>
    <t xml:space="preserve">The creative industries potentially contribute much to the social and economic viability of rural regions. This paper explores the role that broadband connectivity plays in the development of professional and creative practices. In particular, we explore the extent to which broadband connectivity can reduce the penalty of distance for rural creative practitioners, and equally, how a lack of connectivity impacts upon the development of the rural creative economy. Our findings suggest that access to broadband of at least 2 megabits per second, download speed, had become crucial for those working in the creative sector at the time of the fieldwork (this minimum critical speed is now likely to be faster). A lack of adequate access may have a negative impact upon rural communities through prompting out-migration to areas with better digital connectivity.
</t>
  </si>
  <si>
    <t>Broadband</t>
  </si>
  <si>
    <t xml:space="preserve"> Creative</t>
  </si>
  <si>
    <t xml:space="preserve"> Economy</t>
  </si>
  <si>
    <t xml:space="preserve"> Rural</t>
  </si>
  <si>
    <t>https://openair.rgu.ac.uk/handle/10059/1950</t>
  </si>
  <si>
    <t>The emergent role of design as a mediating force in socio-cultural transformation</t>
  </si>
  <si>
    <t>Lesley McKee</t>
  </si>
  <si>
    <t>Proceedings of the 9th International European Academy of Design Conference.</t>
  </si>
  <si>
    <t>This paper considers the role of the designer as a mediator in planning and policy delivery. It discusses the implications for a definition of design arising from a doctoral research project that examines design’s contribution to community development. 
Design continues to expand into new territories of practice, seeking to reframe its purpose as a catalyst for organisational innovation and systemic transformation. Fry (2009) describes the potential of design as a “pathfinding means to sustain action countering the unsustainable while also creating more viable futures.” Co-design, service design and transformation design are terms that describe new approaches within design that have been applied to complex social issues such as health, inequality, crime and social exclusion (Lee, Y., Cassim, J. 2009). However, support of action on such issues has largely been explored through the use of creative methods applied through the design process. If design is to effectively assist sustained and meaningful 
transformation, it must develop an understanding of practice suited to social 
organisation. This paper asserts that if design is to realise its potential as a catalyst for behavioural change, cultural re-orientation and social innovation then it is crucial to first re-design design. 
The paper discusses findings from a field case study conducted in Clackmannanshire, a region of Central Scotland. Local community planning objectives on issues related to health and wellbeing was used as an anchor from which to navigate beyond conventional boundaries and explore actions. In essence: the project was rooted in a real-world policy context, but unconstrained in its methods or scope. The objectives were two-fold: to understand issues relating to effective planning and delivery, and to recognise the transferable attributes of design practice in such a context. The paper 
argues that an effective design intervention must focus less on the objective of problem solving and more on mediation as a method for design in its new age. Conceptualising design practice with social mediation at its core has profound 
implications for the required skills of the design practitioner. It therefore seems 
reasonable that engagement with new challenges and contexts of practice will require fresh approaches to education and training. The paper concludes by identifying some policy implications for design education and practice.</t>
  </si>
  <si>
    <t>http://discovery.dundee.ac.uk/portal/en/research/the-emergent-role-of-design-as-a-mediating-force-in-sociocultural-transformation(3b9846b1-b48b-45d0-a9fe-e42bf60254bb).html</t>
  </si>
  <si>
    <t>Ah! Other Bodies!’: Embodied spaces,
pleasures and practices at Glasgow Film
Festival</t>
  </si>
  <si>
    <t>Lesley-Ann Dickson</t>
  </si>
  <si>
    <t>Journal of Audience and Receotion Studies</t>
  </si>
  <si>
    <t>Over the past two decades film festivals have become an increasingly important area of
scholarly interest, particularly within Film Studies. However, to date, much scholarly
attention has focused on the industry, economic and/or political roles of film festivals with
surprising little attention given to the significance and meaningfulness of these events to
the general public who attend them in droves. Focusing on Glasgow Film Festival (GFF) – an
event that defines itself as an ‘audience film festival’ – this article draws on empirical
audience research to examine experiences and pleasures of film festival going, and the
extent to which these may, or may not, differ from year-round cinema going. While
acknowledging that the raison d'être for film festivals is to screen films, it argues that
festival audiences articulate their experiences primarily in spatial and corporeal terms, as
opposed to textual terms (via specific films). Drawing on audience testimonies, I examine
the ways in which experiential vocabularies suggest a more embodied cinematic practice
and alternative mode of spectatorship within the festival context, which contrast with
traditional notions of disembodiment and immersion in the cinema space, as well as the
resilience of shared cinematic experiences.</t>
  </si>
  <si>
    <t xml:space="preserve"> Film festival audiences</t>
  </si>
  <si>
    <t xml:space="preserve"> cinema audiences</t>
  </si>
  <si>
    <t xml:space="preserve"> spectatorship</t>
  </si>
  <si>
    <t xml:space="preserve"> cinema space</t>
  </si>
  <si>
    <t xml:space="preserve"> festival</t>
  </si>
  <si>
    <t>http://www.participations.org/Volume%2012/Issue%201/39.pdf</t>
  </si>
  <si>
    <t>China's Creative Industries: Copyright, Social Network Markets and the Business of Culture in a Digital Age</t>
  </si>
  <si>
    <t>Liang Chen</t>
  </si>
  <si>
    <t>NEW MEDIA &amp; SOCIETY</t>
  </si>
  <si>
    <t>Communication</t>
  </si>
  <si>
    <t>In China, the transformation from a planned economy to a market-driven economic
 system has led to the emergence of Internet-made information, content, products and
 services as they are increasingly available and affordable to most Chinese consumers
 who now enjoy a greater disposable income. All of this facilitates China’s creative
 industry, which is increasingly crucial to economic growth in a digital age. Lucy
 Montgomery’s China’s Creative Industries is dedicated to exploring the challenges and
 opportunities encountered by China’s cultural industry in a digital era, and how and
 why value is created in three typical creative industries: film, music and fashion.</t>
  </si>
  <si>
    <t>http://journals.sagepub.com/doi/10.1177/1461444812459453d</t>
  </si>
  <si>
    <t>Conceptualizing taste: Food, culture and celebrities</t>
  </si>
  <si>
    <t>Lindsay Stringfellow</t>
  </si>
  <si>
    <t>Andrew MacLaren</t>
  </si>
  <si>
    <t>Mairi Maclean</t>
  </si>
  <si>
    <t>Kevin O’Gorman</t>
  </si>
  <si>
    <t>TOURISM MANAGEMENT</t>
  </si>
  <si>
    <t>Environmental Studies; Hospitality, Leisure, Sport &amp; Tourism; Management</t>
  </si>
  <si>
    <t>Tourism is a potent realm for theorizing broader issues of culture and taste. Exploring dining and culinary pursuits can shed light on the production and reproduction of gastronomic culture and broader struggles for authenticity. We explore the 'liquid times' of late modernity, and how the competing processes of popularization and legitimization contribute to the ongoing reconfiguration of tourism's field of taste within a context of culinary celebrification. Applying Bourdieu's theory of distinction to culinary elites, we develop a model that captures transitions in habitus. This model can be applied to any cultural context within the tourism industry to illustrate the impact of competing processes of taste. Implications of this model are that the celebrification of products and services can potentially narrow the field of production and undermine the cultural contribution tourism can make to society at large.</t>
  </si>
  <si>
    <t xml:space="preserve"> Culinary taste</t>
  </si>
  <si>
    <t xml:space="preserve"> Elite chefs</t>
  </si>
  <si>
    <t xml:space="preserve"> Legitimization</t>
  </si>
  <si>
    <t xml:space="preserve"> Habitus</t>
  </si>
  <si>
    <t xml:space="preserve"> Taste formation</t>
  </si>
  <si>
    <t xml:space="preserve"> ELITE BUSINESS CAREERS</t>
  </si>
  <si>
    <t xml:space="preserve"> TOURISM</t>
  </si>
  <si>
    <t xml:space="preserve"> BOURDIEU</t>
  </si>
  <si>
    <t xml:space="preserve"> OMNIVOROUSNESS</t>
  </si>
  <si>
    <t xml:space="preserve"> CONSUMPTION</t>
  </si>
  <si>
    <t xml:space="preserve"> POSTMODERN</t>
  </si>
  <si>
    <t xml:space="preserve"> TRAVEL</t>
  </si>
  <si>
    <t xml:space="preserve"> FIELD</t>
  </si>
  <si>
    <t>http://www.sciencedirect.com/science/article/pii/S0261517713000046</t>
  </si>
  <si>
    <t>Business on television: continuity, change and risk in the development of television’s ‘business entertainment format’</t>
  </si>
  <si>
    <t>Television and New Media</t>
  </si>
  <si>
    <t>This article traces the evolution of what has become known as the business entertainment format on British television. Drawing on interviews with channel controllers, commissioners and producers from across the BBC, Channel 4 and the independent sector this research highlights a number of key individuals who have shaped the development of the business entertainment format and investigates some of the tensions that arise from combining entertainment values with more journalistic or educational approaches to factual television. While much work has looked at docusoaps and reality programming, this area of television output has remained largely unexamined by television scholars. The research argues that as the television industry has itself developed into a business, programme-makers have come to view themselves as [creative] entrepreneurs thus raising the issue of whether the development off-screen of a more commercial, competitive and entrepreneurial TV marketplace has impacted on the way the medium frames its onscreen engagement with business, entrepreneurship, risk and wealth creation.</t>
  </si>
  <si>
    <t>BBC</t>
  </si>
  <si>
    <t xml:space="preserve"> Channel 4</t>
  </si>
  <si>
    <t xml:space="preserve"> factual entertainment</t>
  </si>
  <si>
    <t xml:space="preserve"> documentary</t>
  </si>
  <si>
    <t xml:space="preserve"> public service broadcasting</t>
  </si>
  <si>
    <t xml:space="preserve"> The Apprentice</t>
  </si>
  <si>
    <t>http://eprints.gla.ac.uk/32248/</t>
  </si>
  <si>
    <t>INTERNATIONAL JOURNAL OF CULTURAL POLICY</t>
  </si>
  <si>
    <t>Cultural Studies</t>
  </si>
  <si>
    <t>This article examines the UK Film Council's objective to reorganise and reallocate public funding for film from 2000 onwards. I argue that the model adopted by the UKFC was innovative on two levels. First, it separated public funds available for film production into three separate streams and then hired industry professionals to head each individual fund. I also examine how the funds developed over the lifetime of the organisation, with each appointed head shaping the principles of their respective funds in accordance with the wider objectives of the UKFC. Drawing on strategy documents, internal papers and interviews with key personnel, I argue that the UKFC worked to position itself as a vanguard organisation' seeking to shake up an independent sector seemingly reliant on state handouts and introduce a commercial perspective to the industry. This mission met an abrupt end, however, when the incoming Coalition government closed down the organisation in 2010.</t>
  </si>
  <si>
    <t>UK Film Council</t>
  </si>
  <si>
    <t xml:space="preserve"> film policy</t>
  </si>
  <si>
    <t xml:space="preserve"> public bodies</t>
  </si>
  <si>
    <t xml:space="preserve"> film production</t>
  </si>
  <si>
    <t>http://www.tandfonline.com/doi/full/10.1080/10286632.2015.1015532</t>
  </si>
  <si>
    <t>A Curious Journey through an Unknown World</t>
  </si>
  <si>
    <t>[book] The Routledge Companion to Design Studies</t>
  </si>
  <si>
    <t xml:space="preserve">Design and Craft
</t>
  </si>
  <si>
    <t>The Companion will be the first publication to bring together the wide range of theoretical, practical, practice-based and historical perspectives on design that have emerged over the last forty or so years, and to understand how they relate to a wide variety of academic disciplines and audiences. Valentine’s chapter is commissioned as part of the section of the volume entitled ‘The Boundaries of Design’. The chapter draws on her research developing Design Mindfulness in collaborative and partnership based projects. What is the new business of design and by default the responsibility of being a designer? How can designers craft their future, understand practice as a portfolio of experience, knowledge and skill with underpinning values that transcend subject specific boundaries? How should we evaluate excellence in visual practice? Drawing on her research concerned with communication of design and craft, changing perceptions and developing reflective methods for improving quality, this chapter describes a new framework for communicating craft practice. It uses this framework as a basis for analysing progress and developing a framework for excellence within the visual practice of making. It contributes new knowledge of design as a meta-language, enabling the leadership capabilities of designer’s to be communicated with greater transparency and meaning for those in the Creative Industries and the Arts. A criterion for identifying and evaluating leadership traits and competencies in designers is shared, with insights into how performance can be enhanced and how quality can be enriched. The concept of cultural change is discussed and examples of mindful design practice in the 21st Century are used to exemplify how design adds value when seeking to improve cultural and business wellbeing. On closing, it calls for the missing discourses of management, leadership and innovation to become critical parts of future design and craft education.</t>
  </si>
  <si>
    <t>http://discovery.dundee.ac.uk/portal/en/research/a-curious-journey-through-an-unknown-world(319e3fda-4c73-451b-9158-0dd2ffb49cb2).html</t>
  </si>
  <si>
    <t>An Exploratory Investigation into the Role of a Research and Development Programme on Future Craft Practice</t>
  </si>
  <si>
    <t>Arts Marketing: An International Journal</t>
  </si>
  <si>
    <t>Purpose – The purpose of this paper is to assess the effectiveness of a research and development programme on improving craft practice through the provision of mentoring by academic practitioners, studio space and advice on marketing techniques.
Design/methodology/approach – Following an initial focus group investigation of issues which impinge on contemporary craft practice, recipients of a bursary associated with the research and development programme were assessed with respect to how their craft and marketing competencies have developed.
Findings – Practitioners can now reflect on their skills, experiment with techniques and consider the effectiveness of their approach and attitude towards marketing.
Research limitations/implications – The programme only extends to practitioners working with one art and design institution but has implications for those concerned with creative practice elsewhere.
Practical implications – There is wider potential to reinvigorate artistic and marketing practice across the creative and cultural industries, and the small and medium enterprise community in general.
Originality/value – This is a novel programme which challenges experienced practitioners to extend their creative abilities in craft and approaches to marketing.</t>
  </si>
  <si>
    <t xml:space="preserve"> Mentoring</t>
  </si>
  <si>
    <t xml:space="preserve"> Design</t>
  </si>
  <si>
    <t xml:space="preserve"> Experimentation</t>
  </si>
  <si>
    <t xml:space="preserve"> Competencies</t>
  </si>
  <si>
    <t xml:space="preserve"> Craft</t>
  </si>
  <si>
    <t>http://discovery.dundee.ac.uk/portal/en/research/an-exploratory-investigation-into-the-role-of-a-research-and-development-programme-on-future-craft-practice(c2ba3522-922f-43cd-8fd3-401ec6ce02a1).html</t>
  </si>
  <si>
    <t>Past, present and future craft practice</t>
  </si>
  <si>
    <t xml:space="preserve">In some ways you can think of this book as an introduction to craft research - a new form of craft practice - with an alternative approach to developing craft and its economy in the twenty-first century. It is based on a five-year research project conducted under the framework of a succesful grant application by the editors to the Arts and Humanities Research Council (2004), which posed the following question: Is there a future role for craft? It is also based on our work as craft practitioners; Louise's as a textile designer with 15 years experience in applying her design thinking across a spectrum of creative and management activities and, Georgina's work as an enameller specialising in plique-à-jour for over 30 years.
</t>
  </si>
  <si>
    <t>http://discovery.dundee.ac.uk/portal/en/research/past-present-and-future-craft-practice(0e00bef6-9caf-463c-9d6a-98cf0bf9c5b3).html</t>
  </si>
  <si>
    <t>Perception and experience</t>
  </si>
  <si>
    <t>Design Journal</t>
  </si>
  <si>
    <t xml:space="preserve">Perception and experience are long-standing associates of design. Through time the discipline has developed deep knowledge of them as independent and inter-related subjects. Yet, in this period of flux where design is journeying within a third paradigm these familiar words and concepts are finding themselves under fresh inspection. In this issue of The Design Journal, in one way or another, the papers have coalesced around these two themes: how they influence design – its education and business and its social relevance. Meanwhile, the two books reviewed in this issue focus upon aspects of visual cultural in product and textile design. The papers also illustrate how design and its research is concerned with igniting and choreographing a transformation, making new meaning and reviewing the role of designer and the processes of designing. Mendozal et al address the focus on experience within the context of gaming for product design and offers conjecture for future design education. Baumers and Heylighen discuss the cultivation of experience using the uncommon lens of autism. Shelley focuses on Apple and, how makers and the market perceive aesthetic tensions and how necessary tensions enable a design to achieve simplicity. Bagli’s discussion on the materiality of culture resides in the uncommon context of religion and Islamic objects. McMahon considers how to progress social sustainability education by balancing economics and environment with more human concerns. Salazar and Baxter bring an ethical dimension and propose a change in how we perceive the living system of relationships, framing design as a human manner of conversing - to design is to converse. Lee argues for design - students and educational provision – to further consider the art of ‘thoughtful reduction’ and offers a locus for changing what it means to be enterprising and entrepreneurial through design. Two books reviewed are Symbol, Pattern &amp; Symmetry: The Cultural Significance of Structure by Michael Hann, while Deyan Sudjic reviews Iconic Designs: 50 Stories about 50 Things, edited by Grace Lees-Maffei.
</t>
  </si>
  <si>
    <t>http://discovery.dundee.ac.uk/portal/en/research/perception-and-experience(432cc6b0-8e7f-4119-a0c1-f3848bd822ff).html</t>
  </si>
  <si>
    <t>Good work? Scottish cultural workers’ narratives about working and living on islands</t>
  </si>
  <si>
    <t>Lynda Harling Stalker</t>
  </si>
  <si>
    <t>Kathryn A. Burnett</t>
  </si>
  <si>
    <t>Island Studies Journal</t>
  </si>
  <si>
    <t>crafts</t>
  </si>
  <si>
    <t>This paper sets out to ask how cultural workers on Scottish islands come to narrate their work and everyday life experiences. We ask this question in the context of two dominant doctrines that can influence whether or not these experiences are “good or bad.” The first doctrine describes attitudes toward creativity with reference to current discussions around cultural work and the idea of “creative.” The second doctrine highlights conceptions of islands as unique places with pastoral characteristics that need to be fostered and promoted. It is our contention that island cultural workers must continuously negotiate with these two frameworks in order to successfully achieve good work. If the negotiation is fraught with difficulties, the cultural worker will ultimately leave either this form of work or the island. For the purpose of this paper we focus on the narratives of two cultural workers located on two different Scottish islands to highlight the ways their particular narratives engage with the doctrines of creativity and islandness.</t>
  </si>
  <si>
    <t xml:space="preserve"> cultural workers</t>
  </si>
  <si>
    <t xml:space="preserve"> islands</t>
  </si>
  <si>
    <t xml:space="preserve"> working narratives</t>
  </si>
  <si>
    <t>http://web.b.ebscohost.com.ezproxy.is.ed.ac.uk/ehost/detail/detail?sid=5409ac71-b3f8-4b93-b0d7-8790da1a1bbc%40sessionmgr104&amp;vid=0&amp;hid=115&amp;bdata=JnNpdGU9ZWhvc3QtbGl2ZQ%3d%3d#AN=115952952&amp;db=aph</t>
  </si>
  <si>
    <t>An exploration of the extent to which project management tools and techniques can be applied across creative industries through a study of their application in the fashion industry in the North East of Scotland.</t>
  </si>
  <si>
    <t>Madeleine Marcella</t>
  </si>
  <si>
    <t>Sheonagh Rowley</t>
  </si>
  <si>
    <t>International Journal of Project Management</t>
  </si>
  <si>
    <t>This exploratory research took the form of a qualitative study that aims to investigate the extent to which project management tools and techniques can be effectively applied across the creative industries through a study of their application in the fashion industry in the North East of Scotland. The research uncovered challenges which could influence the transferability of project management tools and techniques in more creative industries and these include: a need to be flexible and reactive; the importance of reflecting on success and lessons learnt; and a tension between the creative and analytical mindsets. Conclusions are drawn as to the pan industry value of project management tools and techniques and it is believed that these could be adapted and their value demonstrated better in the creative industries.</t>
  </si>
  <si>
    <t>Project management</t>
  </si>
  <si>
    <t xml:space="preserve"> Techniques</t>
  </si>
  <si>
    <t xml:space="preserve"> Body of knowledge</t>
  </si>
  <si>
    <t xml:space="preserve"> Fashion</t>
  </si>
  <si>
    <t xml:space="preserve"> Creative mindset</t>
  </si>
  <si>
    <t xml:space="preserve"> Analytical mindset</t>
  </si>
  <si>
    <t xml:space="preserve"> Professionalism</t>
  </si>
  <si>
    <t xml:space="preserve"> Success criteria</t>
  </si>
  <si>
    <t xml:space="preserve"> Project planning</t>
  </si>
  <si>
    <t xml:space="preserve"> Continuous improvement</t>
  </si>
  <si>
    <t>https://openair.rgu.ac.uk/handle/10059/1397</t>
  </si>
  <si>
    <t>Creativity and innovation in haute cuisine: towards a systemic model</t>
  </si>
  <si>
    <t>Marc Stierand</t>
  </si>
  <si>
    <t>Creativity and Innovation Management</t>
  </si>
  <si>
    <t>Management Science</t>
  </si>
  <si>
    <t>The contribution of this study is an increased understanding of personal creativity and the innovation process in haute cuisine, a validation of the sociocultural systems view of creativity and a model that accounts for the sociocultural dimensions of haute cuisine. In this paper we discuss existing views that conceptualize creativity and innovation in this sector as a sequential developmental process following the principles of operations management. However, based on in-depth interviews with world-renowned chefs we argue for a systemic rather than sequential developmental process view. The reason for this is that the chefs interviewed understand the ‘creativity-part’ of the innovation process as an embodied experience often guided by intuition and the ‘innovation part’ as a process of social evaluation greatly dependent on the perception, knowledge and value judgement of the testers from the leading restaurant guides. The main implications of the findings go beyond the haute cuisine sector and open areas for future research on creativity and intuition more generally.</t>
  </si>
  <si>
    <t xml:space="preserve"> system thinking</t>
  </si>
  <si>
    <t xml:space="preserve"> haute cuisine</t>
  </si>
  <si>
    <t>https://pure.strath.ac.uk/portal/en/publications/creativity-and-innovation-in-haute-cuisine(abae5318-5e96-4d14-9d67-0e70f7350f93).html</t>
  </si>
  <si>
    <t>Exploring creativity as experienced by world-leading chefs</t>
  </si>
  <si>
    <t>Viktor Dörfler</t>
  </si>
  <si>
    <t>Eugene Sadler-Smith</t>
  </si>
  <si>
    <t>BAM 2015: The 29th Annual Conference of the British Academy of Management Conference - Portsmouth, United Kingdom</t>
  </si>
  <si>
    <t>This paper reports on a qualitative study exploring the phenomenon of creativity as experienced by world-leading chefs in the organizational setting of their creative industry - haute cuisine. By capturing holistically the complexities and interactions of high-level creativity in high-performance settings, we endeavoured to illustrate how world-leading haute cuisine chefs constructed and understood their experience of being creative and what this can tell us about the nature of creativity more generally. The experiences of our sample of chefs indicate that the phenomenon of creativity is an evolutionary process of 'becoming creative'. Insights into the experience of high-level creativity in a deeply creative commercial setting explain how intra-subjective meaning making of what high-level creativity entails impacts directly on creative outcomes and what this means for creative workers' self-concept, and can be generalized to other settings.</t>
  </si>
  <si>
    <t>https://pure.strath.ac.uk/portal/en/publications/exploring-creativity-as-experienced-by-worldleading-chefs(d7efcb7d-2049-42f5-8322-e9aab4ea9361).html</t>
  </si>
  <si>
    <t>The experience of personal creativity: unpacking its underlying structure in the creative industries</t>
  </si>
  <si>
    <t xml:space="preserve">AoM Conference 2013 - Orlando, FL, United States
</t>
  </si>
  <si>
    <t>This study investigates the nature of creativity and innovation in haute cuisine based on conversational in-depth interviews with world-class chefs from the UK, France, Spain, Austria and Germany. These interviews were analyzed following a two-layer phenomenological analysis starting with an idiographic description of the interviewees’ accounts followed by an idiographic explanation utilizing the interviewer’s subjective experiences. The main findings suggest that sensibility, emotion, harmony, simplicity and authenticity are elements essential to the phenomena of creativity and innovation in this domain. The paper makes a contribution to the literature by examining how chefs acquire and use knowledge to generate these elements within themselves and within their creations.</t>
  </si>
  <si>
    <t xml:space="preserve"> phenomenology</t>
  </si>
  <si>
    <t>https://pure.strath.ac.uk/portal/en/publications/the-experience-of-personal-creativity(143621d1-881c-4749-96a3-860bb5d644e5).html</t>
  </si>
  <si>
    <t>The role of aesthetic knowledge in the creative process of expert chefs</t>
  </si>
  <si>
    <t>32nd EGOS Colloquium</t>
  </si>
  <si>
    <t>Creative process research has identified the role of certain cognitive abilities, affective processes, and personality traits in the creative process, but has accorded less emphasis to the role of aesthetic knowing in this process. In this study we contribute a set of empirical findings which portray that aesthetic knowledge plays a fundamental role in the creative process of creative leaders, namely world-renowned chefs. First, we show that chefs refer to a creative sensibility that reflects their competency of using aesthetic knowledge experientially in response to aesthetic impressions. Then, we illustrate how the process of experiential aesthetic knowing is framed by three symbolic reflection points of aesthetic reflexivity. Finally, we depict how this aesthetic knowing process leads to symbolic aesthetic knowledge as style. Through this empirically rich study from the perspective of the originator's experience we seek to enrich the field of organizational creativity research by theorizing aesthetic knowledge as an important dimension of the creative process.</t>
  </si>
  <si>
    <t>https://pure.strath.ac.uk/portal/en/publications/the-role-of-aesthetic-knowledge-in-the-creative-process-of-expert-chefs(e6d80182-4996-4883-a38c-fc2e52f55668).html</t>
  </si>
  <si>
    <t>Towards a theory of organizational constraints on entrepreneurship, play, and creativity</t>
  </si>
  <si>
    <t xml:space="preserve">British Academy of Management Conference 2016 - Newcastle upon Tyne, United Kingdom
</t>
  </si>
  <si>
    <t>In this narrative review we go beyond other organizational creativity research attempting to find a comprehensive narrative structure of creative conditions and look instead through an antenarrative lens at more dynamic interplay of embodied practices that can bring about new discoveries. Through theorizing, contextualised in the haute cuisine industry, we demonstrate that chefs' practices, which we collected from the literature, can help depicting 'prototypical' characters that chefs adopt when organizing and leading for creativity. Each character is a metaphor symbolizing a constellation of organizational constraints on entrepreneurship, play and creativity. In other words, our characters signify different ways of how the entrepreneurial space in which creativity and play happens is constrained and provide vignettes for researchers to explore actions in context and to look for evoking stories of organizational creativity.</t>
  </si>
  <si>
    <t xml:space="preserve"> organizational constraints</t>
  </si>
  <si>
    <t xml:space="preserve"> play</t>
  </si>
  <si>
    <t xml:space="preserve"> antenarrative</t>
  </si>
  <si>
    <t xml:space="preserve"> prospective sensemaking</t>
  </si>
  <si>
    <t>https://pure.strath.ac.uk/portal/en/publications/towards-a-theory-of-organizational-constraints-on-entrepreneurship-play-and-creativity(2e511a7b-9fd6-4bd1-b28a-733c073d6f10).html</t>
  </si>
  <si>
    <t>Is there a EU copyright jurisprudence: an empirical study of the workings of the European Court of Justice</t>
  </si>
  <si>
    <t>Marcella Favale</t>
  </si>
  <si>
    <t>Modern Law Review</t>
  </si>
  <si>
    <t xml:space="preserve">The Court of Justice of the European Union (ECJ) has been suspected of carrying out a harmonising agenda over and beyond the conventional law-interpreting function of the judiciary. This study aims to investigate empirically two theories in relation to the development of EU copyright law: (i) that the Court has failed to develop a coherent copyright jurisprudence (lacking domain expertise, copyright specific reasoning, and predictability); (ii) that the Court has pursued an activist, harmonising agenda (resorting to teleological interpretation of European law rather than – less discretionary – semantic and systematic legal approaches). We have collected two data sets relating to all ECJ copyright and database cases up to Svensson (February 2014): (1) Statistics about the allocation of cases to chambers, the composition of chambers, the Judge Rapporteur, and Advocate General (including coding of the professional background of the personnel); (2) Content analysis of argumentative patterns in the decisions themselves, using a qualitative coding technique. Studying the relationship between (1) and (2) allows us to identify links between certain Chambers/ Court members and legal approaches, over time, and by subject. These shed light on the internal workings of the court, and also enable us to explore theories about the nature of ECJ jurisprudence. The analysis shows that private law and in particular intellectual property law expertise is almost entirely missing from the Court. However, we find that the Court has developed a mechanism for enabling judicial learning through the systematic assignment of cases to certain Judges and AGs. We also find that the Court has developed a “fair balance” topos linked to Judge Malenovský (rapporteur on 24 out of 40 copyright cases) that does not predict an agenda of upward harmonisation, with about half of judgments narrowing rather than widening the scope of copyright protection.
</t>
  </si>
  <si>
    <t>Court of Justice of the European Union</t>
  </si>
  <si>
    <t xml:space="preserve"> CJEU</t>
  </si>
  <si>
    <t xml:space="preserve"> Copyright</t>
  </si>
  <si>
    <t xml:space="preserve"> European jurisprudence</t>
  </si>
  <si>
    <t xml:space="preserve"> Advocate General</t>
  </si>
  <si>
    <t xml:space="preserve"> harmonization</t>
  </si>
  <si>
    <t xml:space="preserve"> European Union</t>
  </si>
  <si>
    <t>http://eprints.gla.ac.uk/112312/</t>
  </si>
  <si>
    <t>NEW PERSPECTIVES IN AUTOMOTIVE INDUSTRY ARCHITECTURE: CAR MUSEUM DESIGN</t>
  </si>
  <si>
    <t>Marina Mihaila</t>
  </si>
  <si>
    <t>Cristian Banica</t>
  </si>
  <si>
    <t>PROSTOR</t>
  </si>
  <si>
    <t>Since 2000, car manufacturing industry turned increasingly towards spectacular and expressionistic architectures, targeting the confirmed presence in global and local (at city level) public space. This also resulted in the opening to the general public of extensive surfaces of interactive and museum spaces to accommodate educational-informative activities, present the historic and technological emblem or host cultural events and interactive functions.</t>
  </si>
  <si>
    <t>CAR MUSEUM</t>
  </si>
  <si>
    <t xml:space="preserve"> CULTURAL SPACE</t>
  </si>
  <si>
    <t>Contextualising the contemporary recording industry</t>
  </si>
  <si>
    <t>[book] Contextualising the contemporary recording industry</t>
  </si>
  <si>
    <t>The recording industry has been a major focus of interest for cultural commentators throughout the twenty-first century. As the first major content industry to have its production and distribution patterns radically disturbed by the internet, the recording industry’s content, attitudes and practices have regularly been under the microscope. Much of this discussion, however, is dominated by US and UK perspectives and assumes the ‘the recording industry’ to be a relatively static, homogeneous, entity. This book attempts to offer a broader, less Anglocentric and more dynamic understanding of the recording industry. It starting premise is the idea that the recording industry is not one thing but is, rather, a series of recording industries, locally organised and locally focused, both structured by and structuring the international industry. Seven detailed case studies of different national recording industries illustrate this fact, each of them specifically chosen to provide a distinctive insight into the workings of the recording industry. The expert contributions to this book provide the reader with a sense of the history, structure and contemporary dynamics of the recording industry in these specific territories, and counteract the Anglo-American bias of coverage of the music industry. The International Recording Industries will be valuable to students and scholars of sociology, cultural studies, media studies, cultural economics and popular music studies.</t>
  </si>
  <si>
    <t>recording industry</t>
  </si>
  <si>
    <t xml:space="preserve"> music industries</t>
  </si>
  <si>
    <t>http://eprints.gla.ac.uk/64325/</t>
  </si>
  <si>
    <t>Having an impact? Academics, the music industries and the problem of knowledge</t>
  </si>
  <si>
    <t xml:space="preserve"> Williamson, Dr John</t>
  </si>
  <si>
    <t>This article reflects upon recent interest in knowledge transfer from higher education to the creative industries, using the UK music industries as a case study. It suggests that traditional academic values of impartiality and concern with research methodology can come in to conflict with instrumentalist agendas that see research as valuable only insofar as it fits with pre‐existing worldviews and policy ends. In this setting, knowledge resistance is often more significant than knowledge transfer and may be expected to frustrate any attempts to have an ‘impact’.</t>
  </si>
  <si>
    <t>music industries</t>
  </si>
  <si>
    <t xml:space="preserve"> knowledge transfer</t>
  </si>
  <si>
    <t xml:space="preserve"> academics</t>
  </si>
  <si>
    <t xml:space="preserve"> impact</t>
  </si>
  <si>
    <t xml:space="preserve"> methodology</t>
  </si>
  <si>
    <t>http://eprints.gla.ac.uk/64225/</t>
  </si>
  <si>
    <t>Musicians as workers: putting the UK musicians' union in to context</t>
  </si>
  <si>
    <t>MusiCultures</t>
  </si>
  <si>
    <t>This article reports initial findings of research into the history of the British Musicians' Union (MU), which traces its roots back to 1893. It argues that, as the only organization that has been involved in all the major agreements within the UK's music industries, the MU is uniquely placed to provide a prism through which to view the professional lives of musicians—and the industries they work in—over a period of 120 years. It is further argued that understanding musicians as particular sorts of workers can shed further light on the complex relationships within those industries.</t>
  </si>
  <si>
    <t>http://eprints.gla.ac.uk/105914/</t>
  </si>
  <si>
    <t>Selling the experience: the world-views of British concert promoters</t>
  </si>
  <si>
    <t>Based on a series of interviews conducted between 2008 and 2011 with UK-based concert promoters, this article seeks to examine the world-views of a group of individuals whose activities are currently economically dominant within the broader music industries but have hitherto largely escaped academic attention. Drawing on Marx’s contention that in any historical epoch the ruling class dominates the world of ideas, as well as the economic sphere, it argues that promoters are the music industries’ new ruling class and, as such, an understanding of their world-views provides key insights into the contemporary – and potential future – state of those industries.</t>
  </si>
  <si>
    <t>concert promoters</t>
  </si>
  <si>
    <t xml:space="preserve"> experience</t>
  </si>
  <si>
    <t xml:space="preserve"> popular music</t>
  </si>
  <si>
    <t xml:space="preserve"> risk</t>
  </si>
  <si>
    <t>http://eprints.gla.ac.uk/96480/</t>
  </si>
  <si>
    <t>Negotiating needletime: the Musicians' Union, the BBC and the record companies, c. 1920-1990</t>
  </si>
  <si>
    <t xml:space="preserve">Martin Cloonan </t>
  </si>
  <si>
    <t>Social History</t>
  </si>
  <si>
    <t>This article examines an important, but hitherto largely overlooked, licensing system which operated in the UK between the late 1920s and late 1980s and limited the amount of recorded music that broadcasters could use in radio progammes. Known as ‘needletime’ the system was formalized in the 1930s when the BBC reached a collective agreement with the UK’s record companies – here acting via the copyright licensing society Phonographic Performance Limited (PPL) – about the amount of records that it could play. Drawing on previously unused materials, the article provides a revisionist account of the development of needletime, focusing on the actions of a third party, the Musicians’ Union (MU). As is shown, the MU was able to exercise influence on both camps and thus to have a profound impact on the development of music radio and the wider music industries in the UK. Previous accounts of needletime are critiqued and it is suggested that, while it was accused of operating ‘restrictive practices’, the MU’s role can be seen more as an attempt to ensure that the suitably remunerated employment of musicians was as widespread as possible. Needletime emerges as perhaps the key agreement thus far within the UK’s music industries’ industrial relations.</t>
  </si>
  <si>
    <t xml:space="preserve"> Musicians’ Union</t>
  </si>
  <si>
    <t xml:space="preserve"> needletime</t>
  </si>
  <si>
    <t xml:space="preserve"> phonographic Performance Limited (PPL)</t>
  </si>
  <si>
    <t xml:space="preserve"> music Radio</t>
  </si>
  <si>
    <t>http://eprints.gla.ac.uk/124086/</t>
  </si>
  <si>
    <t>Players' Work Time: A History of the British Musicians' Union, 1893-2013</t>
  </si>
  <si>
    <t>This book examines the working lives of musicians over the past 120 years via the history of the Musicians' Union. The union has been at the centre of all major agreements covering the employment of musicians across the UK's music industries for this period and its role to date has largely been ignored by historians of the music profession, the music industries and trade unions. This book remedies that oversight, providing fresh insight to musicians' working lives, the industries in which they work and wider British social life. It explores a history of confrontation, coercion and compromise played out across the nation's studios, performance spaces and airwaves.</t>
  </si>
  <si>
    <t>Politics &amp; government</t>
  </si>
  <si>
    <t xml:space="preserve"> POLITICAL SCIENCE / General</t>
  </si>
  <si>
    <t xml:space="preserve"> MUSIC / General</t>
  </si>
  <si>
    <t xml:space="preserve"> SOCIAL SCIENCE / Popular Culture</t>
  </si>
  <si>
    <t xml:space="preserve"> Popular culture</t>
  </si>
  <si>
    <t xml:space="preserve"> Sociology</t>
  </si>
  <si>
    <t xml:space="preserve"> Society &amp; social sciences / Politics &amp; government</t>
  </si>
  <si>
    <t xml:space="preserve"> The arts / Music</t>
  </si>
  <si>
    <t xml:space="preserve"> Society &amp; social sciences / Popular culture</t>
  </si>
  <si>
    <t>http://eprints.gla.ac.uk/124008/</t>
  </si>
  <si>
    <t>Enhancing the 'second-hand' retail experience with digital object memories</t>
  </si>
  <si>
    <t>Martin De Jode</t>
  </si>
  <si>
    <t>Proceedings of the 2012 ACM Conference on Ubiquitous Computing</t>
  </si>
  <si>
    <t>University College London</t>
  </si>
  <si>
    <t>University of Salford</t>
  </si>
  <si>
    <t>For a long time, the second-hand retail market was the preserve of the charity shop. However, the advent of services like eBay has massively increased its prominence. In this paper we describe a novel Internet of Things-based approach to enhancing the second-hand retail experience by augmenting items with their provenance. After a discussion of the underlying technology, we shall describe its deployment in two related case studies conducted in collaboration with Oxfam charity retail outlets in which we tagged donated items with RFID and QR codes, allowing shoppers to hear the story behind the donated items. Finally, we discuss the impact of the deployments and their implications for the second-hand retail sector. Copyright 2012 ACM.</t>
  </si>
  <si>
    <t>http://discovery.dundee.ac.uk/portal/en/research/enhancing-the-secondhand-retail-experience-with-digital-object-memories(482094f3-deea-4d22-bb1c-2b90f3a9692c).html</t>
  </si>
  <si>
    <t>Copyright and its discontents</t>
  </si>
  <si>
    <t>[BOOK] The Oxford Handbook of Creative Industries</t>
  </si>
  <si>
    <t xml:space="preserve">Copyright has emerged as the Intellectual Property currency of the creative industries, to the extent that they are sometimes referred to as ‘the copyright industries’. Extending beyond copyright’s perceived role of protecting creators, this chapter considers how copyright law may not only reflect, but shape the creative industries as well as the content of cultural works. This ‘production of culture’ perspective is discussed against alternative views—the ‘abstract work’ concept associated with idealism, and the ‘romantic author’ hypothesis, explaining in effect authorial entitlements as analogous to ‘real property’. The chapter scans the horizon for reform of these proprietary principles in the contemporary context of the Internet. Where the distinction between production and consumption becomes fluid, copyright law may no longer be able to force a space for transactions based on exclusive rights.
</t>
  </si>
  <si>
    <t>http://eprints.gla.ac.uk/100727/</t>
  </si>
  <si>
    <t>Regulating creator contracts: the state of the art and a research agenda</t>
  </si>
  <si>
    <t>Journal of Intellectual Property Law and Practice</t>
  </si>
  <si>
    <t xml:space="preserve">Contracts lie at the heart of the regulatory system governing the creation and dissemination of cultural products in two respects: (i) The exclusive rights provided by copyright law only turn into financial reward, and thus incentives to creators, through a contract with a third party to exploit protected material. (ii) From a user perspective, purchases of protected material may take the form of a licensing contract, governing behaviour after the initial transaction. The renewed interest in the relationship of copyright and contract law can be traced quite precisely to the mid-1990s. There was a major technological shift, with the rapid adoption of the WorldWideWeb as a consumer medium (Netscape?s Navigator browser was released in 1994). In parallel, the media and entertainment sector experienced a wave of consolidation, with multinational enterprises keen to hedge their bets in the rapid growth of Internet services (in 2000, AOL merged with Time Warner to create what was then the world?s largest media company). In the new ?private ordering of cyberspace?, contracts played a major part. Not only was there a sudden question mark over who owned the rights to new digital uses of existing works. Changing contractual practices began to cover these new forms of exploitation, and (if permitted by the governing law) unforeseen uses. Creators deride these new practices as ?rights grabbing?; publishers and producers characterise them as ?due diligence?. The digital environment also changed the contractual relationship between buyers and sellers. Traditionally, the producers and distributors of copyright materials were not much concerned about the consumers? after-sale behaviour. General principles relating to trading standards and the sale of goods applied. Once a physical carrier was bought in good order, the relationship to the right owner was severed ? at least in the private sphere. A consumer could read, play, modify, or even copy a work. The purchased book or record could also be sold on under the doctrines of ?first sale? (US), or ?exhaustion of rights? (EU). In the digital world, the relationship between buyer and seller may persist after the initial transaction, prescribing conditions of use that have no source in copyright law. This article deals with contracting at the beginning of the value chain, i.e. contracts between creators and intermediaries, the first step in bringing a work to the market. Since the article is based on a study for the UK Strategic Advisory Board for IP Policy (SABIP), the focus is on British and European law, with other jurisdictions consulted primarily to assess the range of possible regulatory options.
</t>
  </si>
  <si>
    <t>http://eprints.gla.ac.uk/71448/</t>
  </si>
  <si>
    <t>The European Commission's public consultation on the review of EU copyright rules: a response by the CREATe Centre</t>
  </si>
  <si>
    <t>Ronan Deazley</t>
  </si>
  <si>
    <t>Lilian Edwards</t>
  </si>
  <si>
    <t>Burkhard Schafer</t>
  </si>
  <si>
    <t>Daniel John Zizzo</t>
  </si>
  <si>
    <t>European Intellectual Property Review</t>
  </si>
  <si>
    <t>*E.I.P.R. 547 The European Commission consulted between December 5, 2013 and March 5, 2014 on a wide-ranging review of EU copyright rules.2 This response by the CREATe Centre attempts to make two contributions: (1) the process of policy formation matters for the evolution of the EU legal framework, and so we offer a short critique of the consultation format; (2) we summarise available evidence in seven thematic areas where CREATe has developed or is developing research (term of protection, libraries and archives, disabilities, text and data mining, user-generated content, fair remuneration for authors and performers, and respect for rights). CREATe understands evidence here as empirically grounded, but open to historical and comparative approaches.</t>
  </si>
  <si>
    <t>http://eprints.gla.ac.uk/98317/</t>
  </si>
  <si>
    <t>The European Commission’s public consultation on the role of publishers in the copyright value chain: a response by the European Copyright Society</t>
  </si>
  <si>
    <t>Séverine Dusollier</t>
  </si>
  <si>
    <t>Christophe Geiger</t>
  </si>
  <si>
    <t>P. Bernt Hugenholtz</t>
  </si>
  <si>
    <t>University of Strasbourg</t>
  </si>
  <si>
    <t>Ecole de Droit de Sciences-Po, Paris</t>
  </si>
  <si>
    <t>University of Amsterdam</t>
  </si>
  <si>
    <t>The European Commission consulted between March 23 and June 15, 2016 on the role of publishers in the copyright value chain. This response by the European Copyright Society (1) analyses why an intervention creating a new neighbouring right for publishers is being considered in the wake of recent decisions by the CJEU in Reprobel (2015), and the German BGH (2016) in Verlegeranteil; (2) examines the rationale for neighbouring rights; (3) advises against double layering of rights; (4) assesses the implications of a neighbouring right for publishers for “open access” policies; and (5) identifies regulatory design flaws in the introduction of an ancillary right for press publishers in Germany (2013) and Spain (2014). In conclusion it is argued that value generation in itself is not a good case for intellectual property protection, and that the onus of proof needs to lie with the proponents of a new right. They need to show what the costs are, who will carry them, that the costs are necessary and proportionate, and provide verifiable evidence.</t>
  </si>
  <si>
    <t>http://eprints.gla.ac.uk/129246/</t>
  </si>
  <si>
    <t>Seeing Things Differently: 24-31 March 2012 Dundee Contemporary Arts, Scotland</t>
  </si>
  <si>
    <t>Mary Modeen</t>
  </si>
  <si>
    <t>Journal of Visual Art Practice</t>
  </si>
  <si>
    <t>This article examines the practice and theory of complex, multi-layered photographic images in contemporary art. Methods of working in which photographers use the medium to explore variously memory, identity and time in images are examined, and a philosophical case is made for the mandate of plurality as a starting point for art practice, as well as the teaching of art and design. Images that beckon with implicit references are examined and compared, with implications for ‘reading’ multi-layered images. Given the attention to the Other in contemporary thought and culture, the multifaceted adoption of difference and attunement to multiculturalism suggests that perhaps multiplicity as an imaging technique – rather than single perspectives – is appropriate as an artistic device for our times.</t>
  </si>
  <si>
    <t>alterity</t>
  </si>
  <si>
    <t xml:space="preserve"> art practice</t>
  </si>
  <si>
    <t xml:space="preserve"> layered photography</t>
  </si>
  <si>
    <t xml:space="preserve"> multiplicity</t>
  </si>
  <si>
    <t xml:space="preserve"> perception</t>
  </si>
  <si>
    <t xml:space="preserve"> plurality</t>
  </si>
  <si>
    <t xml:space="preserve"> polyvalent</t>
  </si>
  <si>
    <t xml:space="preserve"> theory</t>
  </si>
  <si>
    <t>http://www.ingentaconnect.com/content/routledg/jvap/2013/00000012/00000002/art00002</t>
  </si>
  <si>
    <t>Why concert promoters matter</t>
  </si>
  <si>
    <t>Scottish Music Review</t>
  </si>
  <si>
    <t xml:space="preserve">Forming a companion piece to Frith’s 2007 article on why live music matters, this paper argues that there is a need to refine accounts of the music industries to reflect live music’s growing dominance. It does so by focusing on the rock/ pop concert promoter and posits that in contrast to traditional definitions, the role of the promoter is astonishingly flexible and adaptable. The authors argue that the promoter necessarily ‘wears many hats’ and offer three promotional models to understand the work that promoters do. To illustrate this and to understand the development of live music promotion in the UK from 1955 onwards, the article compares and contrasts historical research with contemporary ethnography.
</t>
  </si>
  <si>
    <t>http://www.research.ed.ac.uk/portal/en/publications/why-concert-promoters-matter(e4b84651-89b9-4305-89cb-4108c4f135ed).html</t>
  </si>
  <si>
    <t>One is the loneliest number: “one-man bands” and doing-it-yourselves versus doing-it-alone</t>
  </si>
  <si>
    <t>Keep It Simple, Make It Fast! An Approach to Underground Music Scenes, Volume 1</t>
  </si>
  <si>
    <t>There has been a notable resurgence in the phenomenon of the one-man band in the past ten years, as documented by Adam Clitheroe’s film, One Man In The Band (2008), BBC Radio 4’s “One Man Band” (2013), and Dave Harris’s enthusiast compendium, Head, Hands, and Feet (2012). Music festivals exclusively featuring one-man bands have also recently been curated in London and Montreal. The reasons for such renewed interest are complex, but include concerns ranging from the aesthetic (total creative autonomy), the romantic (the image of the lone troubadour), the technological (the mass production of looping software and pedals), to the economic (no bandmates with whom to split income at a time when traditional revenue streams, especially recording sales, have dwindled). This article examines the one-man band resurgence and the themes above from an auto-ethnographic perspective, using the author’s own experience as a one man band performer as a case study.</t>
  </si>
  <si>
    <t>one-man bands</t>
  </si>
  <si>
    <t>social construction of technology</t>
  </si>
  <si>
    <t>http://www.research.ed.ac.uk/portal/en/publications/one-is-the-loneliest-number-oneman-bands-and-doingityourselves-versus-doingitalone(05fe098e-0a21-43ca-a272-16c41b923ddb).html</t>
  </si>
  <si>
    <t>Fields of Green: Towards sustainable Scottish music festivals</t>
  </si>
  <si>
    <t>Gemma Lawrence</t>
  </si>
  <si>
    <t>Angela Connelly</t>
  </si>
  <si>
    <t>[report] Creative Carbon Scotland</t>
  </si>
  <si>
    <t>Lancaster University</t>
  </si>
  <si>
    <t>Fields of Green aims to build a network for Scottish music festivals to enhance environmentally sustainable practices.</t>
  </si>
  <si>
    <t>musical festivals</t>
  </si>
  <si>
    <t>climate change</t>
  </si>
  <si>
    <t>http://www.research.ed.ac.uk/portal/en/publications/fields-of-green(30ca8045-55f0-484b-baba-45abf974466c).html</t>
  </si>
  <si>
    <t>Alien invasions: the British musicians’ union and foreign musicians</t>
  </si>
  <si>
    <t>This article examines the policies of the British Musicians’ Union towards the employment of musicians who were not UK citizens in the period from the 1920s to the 1950s, with particular emphasis on an alleged ban on American musicians entering the country. Drawing on a number of hitherto largely ignored and/or unavailable sources, it argues that many previous accounts of these policies have simplified a more complex picture. We illustrate that complexity and suggest that the issues surrounding the ban are ones which continue to resonate.</t>
  </si>
  <si>
    <t>http://eprints.gla.ac.uk/66919/</t>
  </si>
  <si>
    <t>The brand in music: entrepreneurship, emotion and engagement</t>
  </si>
  <si>
    <t>Matthew Frew</t>
  </si>
  <si>
    <t>Introduction In the 21st Century music remains as one of the fundamental universals being found, created and celebrated across all cultures. The power of this cultural art form has seen music become a keystone in the global cultural industries. Music has the power to engage and emotively touch our lives, speaks to our identity and as such fuels consumer capitalism. Interestingly, while this has propelled the music artist to the forefront of success and celebrity, new transformational technologies have produced globally networked ‘cultures of co-created convergence’ (Frew, 2014: 102) that challenge the traditional trajectory of music, the artist and musical success. This age of acceleration sees the music industry in flux and the route of musical success, from creative individual, entrepreneur to celebrity brand, a dynamic competition between the Leviathans of industry and a global socio-media matrix of digitally empowered consumers. This chapter critically unpacks this phenomenon through an overview of such developments, an analysis of the importance of the ‘brand’ and brand relationship and the underpinning ideological drivers of the music industry. The chapter opens with a discussion of the rise of the modern music artist, development of the music industry and the importance of the global circuit of festivity. Following this the concept of brand, and how the branded music celebrity have become synonymous with the music industry, will be examined before turning to consider the birth of the connected or convergent consumer. Here the emergence of ubiquitous digital and social media technologies are highlighted and the impact of a networked fan/consumer base driven by the visibility, immediacy and engagement of this age of acceleration are considered (Dijck, 2013). Framed in this way the chapter turns to practically locate music, brand and the artist through two case studies.
Publication (PDF): The Brand in Music: Entrepreneurship, Emotion and Engagement. Available from: https://www.researchgate.net/publication/290393165_The_Brand_in_Music_Entrepreneurship_Emotion_and_Engagement [accessed Apr 11, 2017].</t>
  </si>
  <si>
    <t>http://research-portal.uws.ac.uk/portal/en/publications/the-brand-in-music(845caf28-70d4-4562-ae89-a51344c7bc17).html</t>
  </si>
  <si>
    <t>Favourite alcohol advertisements and binge drinking among adolescents: a cross-culturalcohort study</t>
  </si>
  <si>
    <t>Matthis Morgenstern</t>
  </si>
  <si>
    <t>James D. Sargent</t>
  </si>
  <si>
    <t>Helen Sweeting</t>
  </si>
  <si>
    <t>Fabrizio Faggiano</t>
  </si>
  <si>
    <t>Federica Mathis</t>
  </si>
  <si>
    <t>Reiner Hanewinkel</t>
  </si>
  <si>
    <t>ADDICTION</t>
  </si>
  <si>
    <t>Substance Abuse; Psychiatry</t>
  </si>
  <si>
    <t>AimsTo investigate the association between having a favourite alcohol advertisement and binge drinking among European adolescents. 
 DesignData were obtained from a longitudinal observational study on relationships between smoking and drinking and film tobacco and alcohol exposures. 
 SettingState-funded schools. 
 ParticipantsBaseline survey of 12464 German, Italian, Polish and Scottish adolescents (mean age 13.5 years), of whom 10259 (82%) were followed-up 12 months later. 
 MeasurementsPupils were asked the brand of their favourite alcohol advertisement at baseline. Multi-level mixed-effects logistic regressions assessed relationships between having a favourite alcohol advertisement (alcohol marketing receptivity') and (i) binge drinking at baseline; and (ii) initiating binge drinking during follow-up among a subsample of 7438 baseline never binge drinkers. 
 FindingsLife-time binge drinking prevalence at baseline was 29.9% and 25.9% initiated binge drinking during follow-up. Almost one-third of the baseline sample (32.1%) and 22.6% of the follow-up sample of never-bingers named a branded favourite alcohol advertisement, with high between-country variation in brand named. After controlling for age, gender, family affluence, school performance, TV screen time, personality characteristics and drinking behaviour of peers, parents and siblings, alcohol marketing receptivity was related significantly to both binge drinking at baseline [adjusted odds ratio (AOR)=2.13, 95% confidence interval (CI)=1.92, 2.36] and binge drinking initiation in longitudinal analysis (AOR=1.45, 95% CI=1.26, 1.66). There was no evidence for effect heterogeneity across countries. 
 ConclusionsAmong European adolescents naming a favourite alcohol advertisement was associated with increased likelihood of initiating binge drinking during 1-year follow-up, suggesting a relationship between alcohol marketing receptivity and adolescent binge drinking.</t>
  </si>
  <si>
    <t>Adolescents</t>
  </si>
  <si>
    <t xml:space="preserve"> advertising</t>
  </si>
  <si>
    <t xml:space="preserve"> alcohol</t>
  </si>
  <si>
    <t xml:space="preserve"> binge drinking</t>
  </si>
  <si>
    <t xml:space="preserve"> brands</t>
  </si>
  <si>
    <t xml:space="preserve"> Europe</t>
  </si>
  <si>
    <t xml:space="preserve"> exposure</t>
  </si>
  <si>
    <t xml:space="preserve"> longitudinal</t>
  </si>
  <si>
    <t xml:space="preserve"> promotion</t>
  </si>
  <si>
    <t>http://onlinelibrary.wiley.com/doi/10.1111/add.12667/abstract</t>
  </si>
  <si>
    <t>Curators of Cultural Enterprise: A Critical Analysis of a Creative Business Intermediary</t>
  </si>
  <si>
    <t>Melanie Selfe</t>
  </si>
  <si>
    <t>Curators of Cultural Enterprise is based on the authors' fieldwork inside Cultural Enterprise Office (CEO), a small Scottish agency that supports creative businesses. For a year, the research team had access to all aspects of CEO's work, getting to grips with its routines, relationships with clients, and its place in the wider policy landscape. The researchers regularly discussed their findings with the staff in the course of their investigation. The book considers the rise of creative economy policy-making in the UK and how it was adopted in Scotland. It traces the development of CEO as a new cultural intermediary and how it had to adapt its business model to changing circumstance. This account concludes with questions about the future of such support bodies.</t>
  </si>
  <si>
    <t>http://eprints.gla.ac.uk/109040/</t>
  </si>
  <si>
    <t>Intolerable flippancy: the Arnot Robertson v. MGM libel case (1946-1950) and the evolution of BBC policy on broadcast film criticism</t>
  </si>
  <si>
    <t>Historical Journal of Film, Radio and Television</t>
  </si>
  <si>
    <t>This article examines the ultimately unsuccessful libel case brought by the novelist and BBC film critic E. Arnot Robertson against Metro-Goldwyn-Mayer. The action followed a letter the film company sent to Robertson’s employer in 1946, asserting she was ‘out of touch’ with public taste, excluding her from their press screenings and requested the broadcaster’s assistance in preventing her from reviewing further MGM films on air. Robertson charged the film company with libelling her professional competence and imperilling her earnings. This article explores the origins and outcomes of the ensuing three-year legal dispute. Drawing on trade journals, law reports, press coverage and BBC records, the article considers the contrasting models of the ‘audience’ underpinning the wider conflict between the film trade and the ‘quality’ critics. It explores the role of BBC policy and ‘broadcast style’ in making radio criticism a flashpoint and traces the specific circumstances that led the two parties into court. Finally, it considers the lasting legal and cultural consequences of the case. Turner (Robertson) v. MGM redefined the legal meaning of ‘fair comment’, it reshaped BBC policy on broadcast criticism, and shifted the consensus on what constituted responsible and professional criticism – making wit a less respectable critical tool.</t>
  </si>
  <si>
    <t>http://eprints.gla.ac.uk/51749/</t>
  </si>
  <si>
    <t>The view from outside LondonCircles, columns and screenings: mapping the institutional, discursive, physical and gendered spaces of film criticism in 1940s London</t>
  </si>
  <si>
    <t>This article revisits the period considered within ‘The Quality Film Adventure: British Critics and the Cinema 1942-1948’, mapping the professional cultures, working contexts and industry relationships that underpinned the aesthetic judgements and collective directions which John Ellis has observed within the critics published writings. Drawing on the records of the Critics’ Circle, Dilys Powell’s papers and Kinematograph Weekly, it explores the evolution of increasingly organised professional cultures of film criticism and film publicity, arguing that the material conditions imposed by war caused tensions between them to escalate. In the context of two major challenges to critical integrity and practice – the evidence given by British producer R.J. Minney in front of the 1948 Royal Commission on the Press and an ongoing libel case between a BBC critic and MGM – the different spaces of hospitality and film promotion became highly contested sites. This article focuses on the ways in which these spaces were characterised, used, and policed. It finds that the value and purpose of press screenings were hotly disputed and observes the way the advancement of women within one sector (film criticism) but not the other (film publicity) created particular difficulties, as key female critics avoided the more compromised masculine spaces of publicity, making them harder for publicists to reach and fuelling trade resentment. More broadly, the article asserts the need to consider film critics as geographically and culturally located audiences, who experience films as ‘professional’ viewers within extended and embodied cultures of habitual professional practice and physical space.</t>
  </si>
  <si>
    <t>Criticism</t>
  </si>
  <si>
    <t>professionalism</t>
  </si>
  <si>
    <t xml:space="preserve"> publicity</t>
  </si>
  <si>
    <t xml:space="preserve"> space</t>
  </si>
  <si>
    <t xml:space="preserve"> gender</t>
  </si>
  <si>
    <t xml:space="preserve"> press screenings</t>
  </si>
  <si>
    <t xml:space="preserve"> audiences</t>
  </si>
  <si>
    <t xml:space="preserve"> The Critics’ Circle</t>
  </si>
  <si>
    <t xml:space="preserve"> MGM</t>
  </si>
  <si>
    <t xml:space="preserve"> Dilys Powell</t>
  </si>
  <si>
    <t xml:space="preserve"> The 1948 Royal Commission on the Press</t>
  </si>
  <si>
    <t>http://eprints.gla.ac.uk/58341/</t>
  </si>
  <si>
    <t>Tales from the drawing board : IP wisdom and woes from Scotland’s creative industries</t>
  </si>
  <si>
    <t>Eilidh Young</t>
  </si>
  <si>
    <t>Institute for Capitalising on Creativity</t>
  </si>
  <si>
    <t>This collection of cases is a free resource intended to help creative businesses to navigate the bumpy landscape of IP legal issues, protection tools, and management dilemmas. Each case deals with daily IP challenges as experienced by creative practitioners in Computer Games, Dance &amp; Theatre, Fashion &amp; Product Design, Film &amp; Television, and Music &amp; Publishing.</t>
  </si>
  <si>
    <t xml:space="preserve"> Intellectual property</t>
  </si>
  <si>
    <t xml:space="preserve"> K Law (General)</t>
  </si>
  <si>
    <t xml:space="preserve"> HD Industries. Land use. Labor</t>
  </si>
  <si>
    <t xml:space="preserve"> NX Arts in general</t>
  </si>
  <si>
    <t>https://scholar.google.co.uk/citations?view_op=view_citation&amp;hl=en&amp;user=n2RQwSsAAAAJ&amp;sortby=pubdate&amp;citation_for_view=n2RQwSsAAAAJ:J_g5lzvAfSwC</t>
  </si>
  <si>
    <t>From marketing to performing the market: the emerging role of digital data</t>
  </si>
  <si>
    <t>Michael Franklin</t>
  </si>
  <si>
    <t>Russell D. Stoyanova</t>
  </si>
  <si>
    <t>[book] Film Marketing into the Twenty-First Century</t>
  </si>
  <si>
    <t>H Social Sciences &gt; HD Industries. Land use. Labor
P Language and Literature &gt; PN Literature (General) &gt; PN1993 Motion Pictures</t>
  </si>
  <si>
    <t xml:space="preserve">How do you sell British humour to a French audience? Could piracy actually be good for the film business? Why are The Hobbit's revolutionary technologies not mentioned in some adverts? Exploring these questions and many more, Film Marketing into the Twenty-First Century draws on insights from renowned film academics and leading industry professionals to chart the evolution of modern film marketing. </t>
  </si>
  <si>
    <t>http://orca.cf.ac.uk/87107/</t>
  </si>
  <si>
    <t>How worker introduced skills, tools and collaborations can lead to adapted work practices in response to digital disruption</t>
  </si>
  <si>
    <t>Digital technology is transforming the independent film business, in financing, marketing and distribution. Management of digital resources is increasingly important for revenue stream diversification and business model re-organisation. These innovations have significant implications for work practices of the SMEs that make up this creative industry. Drawing on evidence from KTP and Business Voucher projects, this paper examines how embedded research, including participant observation, can increase industry impact and provide academic insight. I focus on how working directly with film producers allows for adoption of new tools and increased capacity to engage in calculative processing required to bring films to audiences.</t>
  </si>
  <si>
    <t xml:space="preserve"> Digital Impact</t>
  </si>
  <si>
    <t xml:space="preserve"> Audience Engagement Capacity</t>
  </si>
  <si>
    <t>Innovation in the application of digital tools for managing uncertainty: The Case of UK Independent Film</t>
  </si>
  <si>
    <t>Nicola Searle</t>
  </si>
  <si>
    <t>This research investigates innovation in how film producers use social digital tools to engage consumers, reduce demand uncertainty and respond to the challenge of digital disruption that affects the traditional film value chain. Through three empirical case studies of film production and exploitation, we examine examples of innovation in product, service, distribution, marketing and process, each having important implications at the organizational level. Our findings show that innovations in one area have important implications for other areas, distribution impacting on concepts of product and service, for example. We also show that internal firm micro-process dynamics impact directly on external interactions between the firm, consumers en masse and partner firms. Our research thus lies at the nexus of innovation, social media and uncertainty management, and questions the boundaries found in innovation ‘types’ or dominant taxonomies in traditional R&amp;D frames.</t>
  </si>
  <si>
    <t>CREATIVE INDUSTRIES</t>
  </si>
  <si>
    <t xml:space="preserve"> PATTERNS</t>
  </si>
  <si>
    <t xml:space="preserve"> CAPABILITIES</t>
  </si>
  <si>
    <t xml:space="preserve"> MEDIA</t>
  </si>
  <si>
    <t>http://onlinelibrary.wiley.com/doi/10.1111/caim.12029/full</t>
  </si>
  <si>
    <t>The invite: adding value to paper with paper electronics</t>
  </si>
  <si>
    <t>Michael Shorter</t>
  </si>
  <si>
    <t>Research through Design 2013 Conference Proceedings</t>
  </si>
  <si>
    <t>If the paper we are surrounded by were to suddenly become interactive, how would our relationship with it change?
The way we currently access digital technology is predominantly through screens and speakers. There is a shift from these intrusive technologies towards more physical and quietly ubiquitous technologies. Paper Electronics is the combining of paper, components and conductive inks to create paper interfaces and devices, and has the potential to be an important part of this development.
Historically, craft practice has produced socially relevant technological breakthroughs, from goldsmiths democratising print (Gutenberg), to artists democratising Printed Electronics. Craft approach is open minded and open sourced, setting it apart from the more rigid restrictions of an HCI approach. Paper is, at its most fundamental, a craft product and tool.
This paper aims to explore the question of Paper Electronics adding value to paper through one specific prototype: The Invite.
The Invite’s intention was to shift the user’s perception of what paper can do. The Invite was created using a blend of traditional and modern craft approaches: screen-printing and open source electronics. Reflective practice was used during the making process to investigate how a craft approach can be applied when designing for an emerging technology.
The Invite was an event ticket screen-printed with conductive ink. It looked just like a normal piece of paper, however, when plugged
into the speaker system at the event, The Invite became a musical instrument. Its interface allowed the user to control audio output in two ways: pitch and frequency. A large printed circle used capacitance to create what acted like a distance sensor. The base unit The Invite plugged into contained all the hardware.
This research crosses boundaries between craft and technology and invites these disciplines to explore a playful and innovative use of an everyday tool.</t>
  </si>
  <si>
    <t xml:space="preserve"> Paper</t>
  </si>
  <si>
    <t xml:space="preserve"> Electronics</t>
  </si>
  <si>
    <t xml:space="preserve"> Prototyping</t>
  </si>
  <si>
    <t>http://discovery.dundee.ac.uk/portal/en/research/the-invite(d1bf881c-1cdd-4355-a3f9-a88c987db22a).html</t>
  </si>
  <si>
    <t>An evaluation of monetary and non-monetary techniques for assessing the importance of biodiversity and ecosystem services to people in countries with developing economies</t>
  </si>
  <si>
    <t>Mike Christie</t>
  </si>
  <si>
    <t xml:space="preserve"> Fazey, Ioan</t>
  </si>
  <si>
    <t xml:space="preserve"> Cooper, Rob</t>
  </si>
  <si>
    <t xml:space="preserve"> Hyde, Tony</t>
  </si>
  <si>
    <t xml:space="preserve"> Kenter, Jasper</t>
  </si>
  <si>
    <t>Sites of playing: a practice-based perspective on organizational creativity in Haute Cuisine</t>
  </si>
  <si>
    <t>Miriam Feuls</t>
  </si>
  <si>
    <t>10th Organization Studies Summer Workshop - Chania, Greece</t>
  </si>
  <si>
    <t>Much has been written on what creativity is and where it happens, but little is known about how it is developed in people (Dörfler et al., 2010; Stierand, 2015) and how it can be organized in-between people (Hjorth, 2005). The article contributes to the literature on play and creativity by arguing that the practices of creative leaders can be framed within metaphorical characters that they play when organizing and leading for creativity in organizations.</t>
  </si>
  <si>
    <t xml:space="preserve"> creative practices</t>
  </si>
  <si>
    <t>https://pure.strath.ac.uk/portal/en/publications/sites-of-playing(c8d98b45-1baf-4145-813f-f4d8f306c8e8).html</t>
  </si>
  <si>
    <t>Challenges of using Networked Music Performance in education</t>
  </si>
  <si>
    <t>Miriam Iorwerth</t>
  </si>
  <si>
    <t>David Moore</t>
  </si>
  <si>
    <t>Don Knox</t>
  </si>
  <si>
    <t>Networked Music Performance (NMP) allows musicians to work collaboratively at a distance, however several major technical challenges are faced when working this way. These include latency and reduced audio quality. There are many practical uses for NMP within music and audio education, including delivery of courses, instrumental tuition and remote recording sessions. The University of the Highlands and Islands and Glasgow Caledonian University use NMP in music and audio technology courses. Case studies are presented, and challenges of working in this way highlighted. Students find time management and communication challenging, rather than more technical aspects of collaboration.</t>
  </si>
  <si>
    <t>Internationalisation / Networked Music Performance</t>
  </si>
  <si>
    <t>http://www.aes.org/e-lib/browse.cfm?elib=17857</t>
  </si>
  <si>
    <t>A reflection on learning crafts as a practice for self-development</t>
  </si>
  <si>
    <t>Mona Nasseri</t>
  </si>
  <si>
    <t>Sandra Wilson</t>
  </si>
  <si>
    <t>Reflective Practice: International and Multidisciplinary Perspectives</t>
  </si>
  <si>
    <t xml:space="preserve">This paper represents a reflection on craft as a process that stimulates self-development. Central to this approach is the perception of craft, not as a means of production, but as an exercise of relating to the world. The paper suggests that through the dialogue between the mind, body and environment craft practitioners experience a particular form of connection with the world that reshapes their perceptual and conceptual understanding of it. Rather than following an ego-driven tendency to control, a craftsperson is exposed to modes of ‘knowing’ and ‘being’ that embrace the inherent uncertainty of a complex world. The learning experience of a novice (lead author) demonstrates such a course of development in this paper. In particular, the liminal space that needs to be created for the dialogue between the self and the non-self is explored. This personal narrative is woven together with the experience of craft masters within different social contexts and value systems (from traditional to modern to postmodern) and their views on the process of being and becoming a craftsperson.
</t>
  </si>
  <si>
    <t>Craft practice</t>
  </si>
  <si>
    <t xml:space="preserve"> craft knowledge</t>
  </si>
  <si>
    <t xml:space="preserve"> self-development</t>
  </si>
  <si>
    <t xml:space="preserve"> inner process</t>
  </si>
  <si>
    <t xml:space="preserve"> ego</t>
  </si>
  <si>
    <t>http://discovery.dundee.ac.uk/portal/en/research/a-reflection-on-learning-crafts-as-a-practice-for-selfdevelopment(eccd2bcf-5884-48f0-9a3b-bc704f7e8417).html</t>
  </si>
  <si>
    <t>Knowledge exchange between universities and the creative industries in the UK: a case study of current practice</t>
  </si>
  <si>
    <t>Morag Ferguson</t>
  </si>
  <si>
    <t>Industry and Higher Education</t>
  </si>
  <si>
    <t>Glasgow Caldenonian University</t>
  </si>
  <si>
    <t>Digital Design Technologies
Caledonian Academy</t>
  </si>
  <si>
    <t>The importance to the economy of knowledge exchange between universities and industry has long been recognized, and in the UK a number of initiatives are in place to support such activities. These initiatives have helped to stimulate engagement between universities and the creative industries, a sector of increasing importance to the UK economy. However, in contrast to other sectors, such as science and engineering, little has been published about the ways universities and the creative economy interact. In this paper a study designed to determine the characteristics of the modes of engagement which best support knowledge exchange between GCU and partners in the creative industries is described. A qualitative case study approach is employed, in which data are gathered through in-depth interviews with key stakeholders.</t>
  </si>
  <si>
    <t>knowledge exchange</t>
  </si>
  <si>
    <t xml:space="preserve"> universities</t>
  </si>
  <si>
    <t xml:space="preserve"> qualitative</t>
  </si>
  <si>
    <t xml:space="preserve"> case study</t>
  </si>
  <si>
    <t>http://researchonline.gcu.ac.uk/portal/en/publications/knowledge-exchange-between-universities-and-the-creative-industries-in-the-uk(fcf05a3d-c815-4f84-8524-34b29cdc0556).html</t>
  </si>
  <si>
    <t>Creativity in the design disciplines; learning from the practice of experts</t>
  </si>
  <si>
    <t>Morag Turnbull</t>
  </si>
  <si>
    <t>Allison Littlejohn</t>
  </si>
  <si>
    <t>Malcolm Allan</t>
  </si>
  <si>
    <t>Open University</t>
  </si>
  <si>
    <t>Creativity can be described as the ability to generate new ideas and combine existing ideas in new ways to find novel solutions to problems. Creativity is enhanced by a free flow of knowledge and through social contact. On this basis, the authors argue that knowledge sharing is central to creativity in design and present preliminary evidence to support that view. Design education should therefore include learning and teaching approaches that encourage knowledge sharing. The authors suggest that these approaches should be based on the patterns of knowledge sharing of designers from the creative industries so that students are appropriately prepared for future employment. The paper presents an analysis of the practices of designers in the creative industries in Scotland.</t>
  </si>
  <si>
    <t>teaching</t>
  </si>
  <si>
    <t>learning</t>
  </si>
  <si>
    <t>idea generation</t>
  </si>
  <si>
    <t>design education</t>
  </si>
  <si>
    <t>collaborative learning</t>
  </si>
  <si>
    <t>knowledge sharing</t>
  </si>
  <si>
    <t>http://oro.open.ac.uk/42279/</t>
  </si>
  <si>
    <t>Preparing graduates for work in the creative industries: a collaborative learning approach for design students</t>
  </si>
  <si>
    <t>Interest in the use of collaborative learning strategies in higher
education is growing as educators seek better ways to prepare students
for the workplace. In design education, teamwork and creativity are
particularly valued; successful collaborative learning depends on
knowledge sharing between students, and there is increasing recognition
that the goals of individuals affect their perception of the costs and
benefits of knowledge sharing. In a team that is functioning well, members
commit to the collaborative achievement of the group’s goals; however,
students see knowledge as a personal resource that is often used to
assess their performance and this may affect their goals.</t>
  </si>
  <si>
    <t xml:space="preserve">creativity </t>
  </si>
  <si>
    <t xml:space="preserve"> collaborative learning</t>
  </si>
  <si>
    <t xml:space="preserve"> knowledge</t>
  </si>
  <si>
    <t>http://researchonline.gcu.ac.uk/portal/en/publications/preparing-graduates-for-work-in-the-creative-industries-a-collaborative-learning-approach-for-design-students(f65ac9d7-35dd-4848-97a3-29afb5b0eaac).html</t>
  </si>
  <si>
    <t>Cultural Mobilization: Russian Theatre and the First World War, 1914-1917</t>
  </si>
  <si>
    <t>Murray Frame</t>
  </si>
  <si>
    <t>SLAVONIC AND EAST EUROPEAN REVIEW</t>
  </si>
  <si>
    <t>Humanities, Multidisciplinary</t>
  </si>
  <si>
    <t>This article argues that the First World War marked a distinctive phase in the development of Russian theatre as an organized profession. In response to wartime pressures, the industry mounted a defence of its material interests. In the process, it reasserted a long-standing discourse about the public value of the stage, and called for theatrical 'democratization'. Furthermore, the value of theatrical culture was increasingly linked to the necessity of wider political reform. The wartime experience of the theatre industry, therefore, points to an increasingly assertive cultural sphere, emboldened by the general spirit of mobilization.</t>
  </si>
  <si>
    <t>WORLD-WAR-I</t>
  </si>
  <si>
    <t>http://www.jstor.org.ezproxy.is.ed.ac.uk/stable/10.5699/slaveasteurorev2.90.2.0288</t>
  </si>
  <si>
    <t>WHAT'S UP PROF? CURRENT ISSUES IN THE VISUAL EFFECTS &amp; POST-PRODUCTION INDUSTRY</t>
  </si>
  <si>
    <t>Neil Dodgson</t>
  </si>
  <si>
    <t>John Patterson</t>
  </si>
  <si>
    <t>Phil Willis</t>
  </si>
  <si>
    <t>Art</t>
  </si>
  <si>
    <t>We interviewed creative professionals at a number of London visual effects and post-production houses. We report on the key issues raised in those interviews: desirable new technologies, infrastructure challenges, personnel and process management.</t>
  </si>
  <si>
    <t>http://www.mitpressjournals.org/doi/10.1162/leon.2010.43.1.92#.WLRU12-LSUk</t>
  </si>
  <si>
    <t>Organising and Music: Theory, Practice and Performing</t>
  </si>
  <si>
    <t>Organisational theorists have become increasingly interested in the creative industries, where practices that are commonplace are of particular interest to organisations in other sectors as they look for new ways to enhance performance. Focusing on the music industry, this book sets up a unique dialogue between leading organisational theorists and music professionals. Part I explores links between organisation theory and the creative industries literature, concentrating on practices of organising and knowledge mobilisation, followed by an in-depth discussion of key theoretical concepts by subject experts. Part II provides a diverse range of 'tales from the field', including examples from classical orchestras, folk, indie and punk. The concluding chapter examines the shared dialogue to reveal what practice in the musical field can learn from organisational theory, and vice versa. This innovative book will interest graduate students and researchers in the fields of organisation studies, music management and the creative industries.</t>
  </si>
  <si>
    <t>http://www.research.ed.ac.uk/portal/en/publications/organising-and-music-theory-practice-and-performing(4d077238-60a2-4606-9524-23b5d62c7728).html</t>
  </si>
  <si>
    <t>Identity-in-the-work and musicians’ struggles: the production of self-questioning identity work</t>
  </si>
  <si>
    <t>Sierk Ybema</t>
  </si>
  <si>
    <t>Work, employment and society</t>
  </si>
  <si>
    <t>VU University of Amsterdam</t>
  </si>
  <si>
    <t xml:space="preserve">Identity work is widely regarded as a process through which people strive to establish, maintain or restore a coherent and consistent sense of self. In the face of potential disruptions of, or threats to, their identities, people seek to salvage their sense of self by resolving tensions and restoring consistency. In contrast to the current identity work literature, this research indicates that identity work is not always about seeking resolution and moving on, but sometimes about continuing struggles which do not achieve a secure sense of self. This paper seeks to elaborate the understanding of unresolved identity work by exploring three contexts of the everyday practice of indie musicians. An analysis of how they struggle to construct acceptable versions of their selves as songwriter, bandleader and front(wo)man allows us to develop the conceptualization of self-questioning (as opposed to self-affirmative, resolution-oriented) identity work.
</t>
  </si>
  <si>
    <t>identity work</t>
  </si>
  <si>
    <t>musicians</t>
  </si>
  <si>
    <t>struggles</t>
  </si>
  <si>
    <t>tensions</t>
  </si>
  <si>
    <t>http://www.research.ed.ac.uk/portal/en/publications/identityinthework-and-musicians-struggles(16de4160-03e8-467b-9426-0710c4bfddbb).html</t>
  </si>
  <si>
    <t xml:space="preserve">Co-Creation and the Digital Choir
</t>
  </si>
  <si>
    <t>Celia Duffy</t>
  </si>
  <si>
    <t xml:space="preserve">Marketing and Music in an Age of Digital Reproduction - , United Kingdom
</t>
  </si>
  <si>
    <t xml:space="preserve">It has been argued that marketing should not be regarded simply as a managerialist function – something which exists to further the interests of management or share holders – but can be a way of introducing telling questions concerning the relationships between consumers and producers, the social context of practice and the interactions of identity groups (such as managers, workers and consumers) (Brownlie et. al., 1999; Saren, 2015). This more critical approach questions the nature and role of the consumer. In traditional ways of thinking, consumers are the relatively passive ‘recipients’ of products or services which are marketed towards them – the producers and marketers being in the active roles. An alternative view is that consumers are also active and it might be argued that this is increasingly so in a digitally-influenced music ‘industry’ where the distinctions between a number of identity positions has become blurred and contested. For example, the role of expert critic has been challenged by the rise in ‘customer reviews’ and the broadcast of consumer opinions which appear to influence purchasing decisions. This shift would not have been possible without digital media which provide the opportunity to broadcast opinions. 
In parallel, the distinctions between production and consumption of music itself has also been dynamic. In some genres, such as art music, classical and jazz, there is a separation between performer and audience based, at least in part, on proficiency and skill in playing. The investment of time, money and talent to achieve proficiency is considerable and hence there are significant barriers to movement between the identities (Gabor, 2013; Higgins, 2012). However, in other genres, such as folk music and the DIY movement which draws on a ‘punk ethic’ that ‘anyone can have a go’, it could be argued that being a performer relies less on musical proficiency and more on a form of authenticity claim which relates to cultural connections. Such cultural connections can be, for example, to a tradition of music located in a particular place and social history or to a set of attitudes and socio-political positions (Deane and Mullen, 2013). For example, a performance of traditional folk songs may be related to values such as cultural inheritance, emotional connection, accent and embodiment of the culture (Nettl, 2005) rather than ‘purity’ of vocal technique.
These parallel movements in music (Beech and Broad, 2017) and marketing (Saren, 2015) can both relate to co-production or co-creation in which value is created through the participation of both producers and consumers and in so doing their identity positions are also altered to entail aspects of the other. Our focus is on a process of co-creation which is radical in combining the input of expert professionals and participants with limited and no music skill and limited linguistic ability.
St Andrews Voices is Scotland’s festival of vocal and choral music. The festival runs each October and incorporates diverse performances of opera, lieder, jazz, folk and sacred music. A considerable portion of the festival entails a classic mode of production and consumption, but in addition there are other performances such as master classes and audience sing-along films. 
Our focus in this study, however, is the educational outreach of the festival. This part of the activity takes a different approach, focusing on co-production in which children and members of the community are involved in contributing to the making of music. One example was a project called ‘Happy’ in which community members contributed to making a song and film. The focal example we will use in this chapter takes this a step further and would not have been possible without the use of digital technology. Children from the broad geographical area who have disabilities were facilitated to co-create a piece of music to be played in the festival. A composer of electronic music, Duncan Chapman, enabled the children to record sounds using an app on ipads. The children do not have the physical ability to play conventional instruments and some have limited language skills, but they were able to record vocal sounds and elements of song which could then be used in producing soundscapes of beauty. This has both produced music of quality and enjoyment and joyfulness for the participants and audience. 
The chapter will explore in detail the co-creative process, the impact for the participants and the musical outcome, and will discuss the enabling role of technology in gathering the sounds, editing and producing the outcomes.
</t>
  </si>
  <si>
    <t>http://www.research.ed.ac.uk/portal/en/publications/cocreation-and-the-digital-choir(b8d3d07e-1373-4c5b-978c-16746de459ac).html</t>
  </si>
  <si>
    <t>Identity work as a response to tensions: A re-narration in opera rehearsals</t>
  </si>
  <si>
    <t>Eilidh Cochrane</t>
  </si>
  <si>
    <t>SCANDINAVIAN JOURNAL OF MANAGEMENT</t>
  </si>
  <si>
    <t>This paper explores identity work in the creative setting of an opera company. We focus on how people account for who they are and what they do as they go through the process of preparing to perform an opera. Identity work can occur as a response to internal tensions and we inquire into the kinds of tension that occur for our research participants. We go on to analyse a dramatic event as a form of re-narration and we consider how the re-narration can occur. As a result we seek to make two related contributions to the literature on identity work in the creative industries. First, we elucidate three kinds of internal tension that can elicit on-going identity work by people in creative organisations. Second, we explicate re-narration as an aspect of the process of identity work. In re-narration, the characters of others become reformed so as to fit with a narrative that holds sway in the social context, and as a result the relationship between self and other is affected.</t>
  </si>
  <si>
    <t>Identity</t>
  </si>
  <si>
    <t xml:space="preserve"> Tension</t>
  </si>
  <si>
    <t xml:space="preserve"> Dialogue</t>
  </si>
  <si>
    <t xml:space="preserve"> Re-narration</t>
  </si>
  <si>
    <t>http://www.sciencedirect.com/science/article/pii/S0956522111001175</t>
  </si>
  <si>
    <t>Identity-in-the-work and musicians' struggles: the production of self-questioning identity work</t>
  </si>
  <si>
    <t>Business &amp; Economics; Sociology</t>
  </si>
  <si>
    <t>Identity work is widely regarded as a process through which people strive to establish, maintain or restore a coherent and consistent sense of self. In the face of potential disruptions of, or threats to, their identities, people seek to salvage their sense of self by resolving tensions and restoring consistency. In contrast to the current identity work literature, this research indicates that identity work is not always about seeking resolution and moving on, but sometimes about continuing struggles which do not achieve a secure sense of self. This article seeks to elaborate the understanding of unresolved identity work by exploring three contexts of the everyday practice of indie musicians. An analysis of how they struggle to construct acceptable versions of their selves as songwriter, bandleader and front(wo)man allows us to develop the conceptualization of self-questioning (as opposed to self-affirmative, resolution-oriented) identity work.</t>
  </si>
  <si>
    <t xml:space="preserve"> identity work</t>
  </si>
  <si>
    <t xml:space="preserve"> musicians</t>
  </si>
  <si>
    <t xml:space="preserve"> struggles</t>
  </si>
  <si>
    <t xml:space="preserve"> tensions</t>
  </si>
  <si>
    <t>http://journals.sagepub.com/doi/10.1177/0950017015620767</t>
  </si>
  <si>
    <t>Making community: the wider role of makerspaces in public life</t>
  </si>
  <si>
    <t>Nicholas Taylor</t>
  </si>
  <si>
    <t>CHI '16: Proceedings of the SIGCHI Conference on Human Factors in Computing Systems</t>
  </si>
  <si>
    <t>Social Digital</t>
  </si>
  <si>
    <t>Makerspaces—public workshops where makers can share tools and knowledge—are a growing resource for amateurs and professionals alike. While the role of makerspaces in innovation and peer learning is widely discussed, we attempt to look at the wider roles that makerspaces play in public life. Through site visits and interviews at makerspaces and similar facilities across the UK, we have identified additional roles that these spaces play: as social spaces, in supporting wellbeing, by serving the needs of the communities they are located in and by reaching out to excluded groups. Based on these findings, we suggest implications and future directions for both makerspace organisers and community researchers.</t>
  </si>
  <si>
    <t>Makerspace</t>
  </si>
  <si>
    <t xml:space="preserve"> FabLab</t>
  </si>
  <si>
    <t xml:space="preserve"> making</t>
  </si>
  <si>
    <t xml:space="preserve"> DIY</t>
  </si>
  <si>
    <t xml:space="preserve"> community</t>
  </si>
  <si>
    <t xml:space="preserve"> Men’s Shed</t>
  </si>
  <si>
    <t xml:space="preserve"> wellbeing</t>
  </si>
  <si>
    <t xml:space="preserve"> inclusion.</t>
  </si>
  <si>
    <t>http://discovery.dundee.ac.uk/portal/en/research/making-community(a965a828-22f0-4389-ab76-9fe7545f0390).html</t>
  </si>
  <si>
    <t>Time spent on new songs: word-of-mouth and price
effects on teenager consumption</t>
  </si>
  <si>
    <t xml:space="preserve">Noémi Berlin </t>
  </si>
  <si>
    <t>Anna Bernard</t>
  </si>
  <si>
    <t>Guillaume Fürst</t>
  </si>
  <si>
    <t>The stardom system characterizes creative industries: the demand and
revenues are concentrated on a few bestselling books, movies or music. In this
paper, we study the demand structure between bestsellers and new artists’ productions
in the music industry. We set up an experiment where participants face real
choice’s situations. We create three treatments to isolate the effect of information
and incentives on diversity. In a first treatment, music is consumed for free without
information. In a second one, subjects receive a prior information on others’
evaluation of songs to study the effect of word-of-mouth. Finally, in a third one, a
real market is introduced and music is bought. Significant evidence shows that
word-of-mouth lowers diversity, while price incentives tend to lift it. In both
treatments, subjects also react to the information or incentives nature.</t>
  </si>
  <si>
    <t>Experimental economics</t>
  </si>
  <si>
    <t xml:space="preserve"> Cultural goods</t>
  </si>
  <si>
    <t xml:space="preserve"> Music industry</t>
  </si>
  <si>
    <t xml:space="preserve"> Stardom system</t>
  </si>
  <si>
    <t>Museums’ community engagement schemes, austerity and practices of care in two local museum services</t>
  </si>
  <si>
    <t>Nuala Morse</t>
  </si>
  <si>
    <t>Social and Cultural Geography</t>
  </si>
  <si>
    <t>Durham University</t>
  </si>
  <si>
    <t>In recent years geographers have paid attention to the practices and spaces of care, yet museums rarely feature in this body of literature. Drawing on research conducted with two large museum services – one in England, and one in Scotland - this paper frames museums’ community engagement programmes as spaces of care. We offer insights into the practice of community engagement, and note how this is changing as a result of austerity. Our focus is on the routine, everyday caring practices of museum community engagement workers. We further detail the new and renewed strategic partnerships that have been forged as a result of cutbacks in the museum sector and beyond. We note that museums’ community engagement workers are attempting to position themselves relative to a number of other institutions and organisations at the current moment. Drawing on empirical material from the two case study sites, we suggest that museums’ community engagement programmes could be seen as fitting within a broader landscape of care, and we conceptualise their activities as expressions of progressive localism.</t>
  </si>
  <si>
    <t>Care</t>
  </si>
  <si>
    <t xml:space="preserve"> austerity</t>
  </si>
  <si>
    <t xml:space="preserve"> professional identity</t>
  </si>
  <si>
    <t xml:space="preserve"> progressive localism</t>
  </si>
  <si>
    <t>http://eprints.gla.ac.uk/116842/</t>
  </si>
  <si>
    <t>The phantom of the opera: Cultural amenities, human capital, and regional economic growth</t>
  </si>
  <si>
    <t>Oliver Falck</t>
  </si>
  <si>
    <t>Labour Economics,</t>
  </si>
  <si>
    <t>We analyze the extent to which endogenous cultural amenities affect the spatial equilibrium share of high-human-capital employees. To overcome endogeneity, we draw on a quasi-natural experiment in German history and exploit the exogenous spatial distribution of baroque opera houses built as a part of rulers' competition for prestigious cultural sights. Robustness tests confirm our strategy and strengthen the finding that proximity to a baroque opera house significantly affects the spatial equilibrium share of high-human-capital employees. A cross-region growth regression shows that these employees induce local knowledge spillovers and shift a location to a higher growth path.</t>
  </si>
  <si>
    <t>Cultural amenities</t>
  </si>
  <si>
    <t>https://dspace.stir.ac.uk/handle/1893/10939#.WM-RHRicaRs</t>
  </si>
  <si>
    <t>Reframing models of arts attendance: Understanding the role of access to a venue. The case of opera in London</t>
  </si>
  <si>
    <t>Orian Brook</t>
  </si>
  <si>
    <t xml:space="preserve">Faculty of Social Sciences </t>
  </si>
  <si>
    <t>Arts attendance in England has, in recent decades, been the subject of several surveys focusing on how individual factors such as socio-economic status, education, ethnicity and age influence attendance. These surveys have been used to create small area estimates of arts attendance. But other studies of the use of public facilities suggest that access to a venue would be highly predictive of attendance. This paper compares administrative data on opera attendance in London with small area estimates of opera audiences, and finds a systematic geographic bias in the errors of the predictions, related to a lack of information about the location of venues. It demonstrates that a model using 2001 Census data and a simple accessibility index better predicts attendance, and more accurately locates audiences. It concludes that, by focusing on individual-level explanations in order to understand cultural engagement, funders have failed to examine the effect of their own investment.</t>
  </si>
  <si>
    <t>accessibility index</t>
  </si>
  <si>
    <t>https://dspace.stir.ac.uk/handle/1893/23040#.WM-RXhicaRs</t>
  </si>
  <si>
    <t>Relating cultural participation to cultural opportunities using commercial and Government data</t>
  </si>
  <si>
    <t>Understanding of cultural participation is dominated by Bourdieu’s writings on how social stratification of cultural consumption reinforces class and status hierarchies. However, spatial analysis of access to cultural facilities, funded through a CASE PhD associated with the Capacity-Building Cluster “Creative industries: Capitalising on creativity”, and a partnership with audience development agencies in England and Scotland, finds that distance from a cultural facility is also highly influential on their uptake. These findings have implications for arts funders’ understanding of the users of their services, by returning the focus to the effect of their own investments on enabling cultural participation.</t>
  </si>
  <si>
    <t>cultural participation</t>
  </si>
  <si>
    <t xml:space="preserve"> small area estimates</t>
  </si>
  <si>
    <t xml:space="preserve"> accessibility index</t>
  </si>
  <si>
    <t>Playing outside the box: transformative works and computer games as participatory culture</t>
  </si>
  <si>
    <t>Orion Mavridou</t>
  </si>
  <si>
    <t>Journal of Audience &amp; Reception Studies</t>
  </si>
  <si>
    <t>Arts, Media and Computer Games</t>
  </si>
  <si>
    <t xml:space="preserve">The main purpose of this study is to examine the creative fan community as a paradigm of participatory culture, from a computer games perspective. A review of relevant literature is used to examine transformative works and the related subculture in its many diverse forms. The produced discussion seeks to respond to a number of questions, such as: What exactly constitutes transformative work, what is the legal status of such work, and how can it be improved? To what extent do transformative works constitute a part of the play experience and enjoyment of games? Does participation in associated creative activities influence, shape or redefine the aforementioned experience? Can transformative works be appreciated as valuable artistic pieces on their own merits, outside the communities in which they are produced? Does the existence of the transformative work benefit the wider gaming culture from an artistic, financial or other point of view?
</t>
  </si>
  <si>
    <t xml:space="preserve"> fan</t>
  </si>
  <si>
    <t xml:space="preserve"> fandom</t>
  </si>
  <si>
    <t xml:space="preserve"> transformative</t>
  </si>
  <si>
    <t xml:space="preserve"> derivative</t>
  </si>
  <si>
    <t xml:space="preserve"> remix</t>
  </si>
  <si>
    <t>https://repository.abertay.ac.uk/jspui/handle/10373/1598</t>
  </si>
  <si>
    <t>To see and be seen': Ethnographic notes on cultural work in contemporary art in Greece</t>
  </si>
  <si>
    <t>Panos Kompatsiaris</t>
  </si>
  <si>
    <t>EUROPEAN JOURNAL OF CULTURAL STUDIES</t>
  </si>
  <si>
    <t>A key term in discussions on the nature of cultural work is the concept of autonomy', or relative autonomy', according to which cultural workers are capable of realizing themselves in the processes of work. This article wishes to problematize this idea by examining the quotidian reality of cultural workers in the field of contemporary art in Greece during the current economic crisis. The analysis is based on ethnographic fieldwork, focusing on how the positive characteristics of cultural work are inscribed in workers' experiences through their participation in ReMap, a contemporary art event that takes places biannually in Athens and is tightly interwoven with processes of gentrification. I argue that relative autonomy is neither a given nor a state where the cultural worker linearly progresses. Within the context of the larger cultural and economic implications of neoliberalism and its crisis, it is rather an ideal they are striving for, often through highly alienating conditions, in a field dominated by competition, voluntarism, low salaries, precarity and absence of collective bargaining.</t>
  </si>
  <si>
    <t>Autonomy</t>
  </si>
  <si>
    <t xml:space="preserve"> contemporary art</t>
  </si>
  <si>
    <t xml:space="preserve"> crisis</t>
  </si>
  <si>
    <t xml:space="preserve"> cultural industries</t>
  </si>
  <si>
    <t xml:space="preserve"> cultural labor</t>
  </si>
  <si>
    <t xml:space="preserve"> Greece</t>
  </si>
  <si>
    <t>http://journals.sagepub.com/doi/abs/10.1177/1367549413515255</t>
  </si>
  <si>
    <t>Cultivating creativity: building the creative and cultural industries of North East Scotland.</t>
  </si>
  <si>
    <t>Paul Harris</t>
  </si>
  <si>
    <t>Cultivating Creativity, Sowing Seeds: Growing Networks Conference</t>
  </si>
  <si>
    <t>Keynote speech delivered at Cultivating Creativity, Sowing Seeds: Growing Networks Conference, held at Robert Gordon University, Aberdeen on 20th May 2011.</t>
  </si>
  <si>
    <t>https://openair.rgu.ac.uk/handle/10059/985</t>
  </si>
  <si>
    <t>Practising equality.</t>
  </si>
  <si>
    <t>Moving targets conference, 15-16 October 2013, Dundee, UK</t>
  </si>
  <si>
    <t>This exercise started from a hunch that it would be useful to break out of the somewhat enclosed discourses in the respective fields of media and art to see if there were useful experiences and even lessons by assuming that participation and co-creation was taking place across art, design, architecture and media. There are reasons from an institutional perspective to think that this is interesting – the Robert Gordon University encompasses both Gray's School of Art and Scott Sutherland School of Architecture and Built Environment and has an emerging University wide focus on Creative Industries. Nationally Creative Scotland is in partnership with the Paul Hamlyn Foundation to deliver the ArtWorks Scotland, a national professional development initiative for artists working in participatory settings. Its one of 5 parallel projects across the UK. And of course Moving Targets is a major initiative focused on Knowledge Exchange around new media audiences. But what we are looking to do is to bring the distinctive perspective of the practitioner, building on the culture of practice-led research, to explore similarities and differences across art, design and media engaged in participation and co-creativity. We are going to suggest that there are a few key similarities, but that there are also a couple of points where some specific experiences that need to be shared to inform future practice</t>
  </si>
  <si>
    <t>Aesthetics</t>
  </si>
  <si>
    <t xml:space="preserve"> Art</t>
  </si>
  <si>
    <t xml:space="preserve"> Co-creativity</t>
  </si>
  <si>
    <t xml:space="preserve"> Equality</t>
  </si>
  <si>
    <t xml:space="preserve"> Participation</t>
  </si>
  <si>
    <t xml:space="preserve"> Web 2.0</t>
  </si>
  <si>
    <t>https://openair.rgu.ac.uk/handle/10059/1563</t>
  </si>
  <si>
    <t>The valuation of unprotected works: a case study of public domain photographs on Wikipedia</t>
  </si>
  <si>
    <t>Paul Heald</t>
  </si>
  <si>
    <t>Harvard Journal of Law &amp; Technology</t>
  </si>
  <si>
    <t>What is the value of works in the public domain? We study the biographical Wikipedia pages of a large data set of authors, composers, and lyricists to determine whether the public domain status of available images leads to a higher rate of inclusion of illustrated supplementary material and whether such inclusion increases visitorship to individual pages. We attempt to objectively place a value on the body of public domain photographs and illustrations which are used in this global resource. We find that the most historically remote subjects are more likely to have images on their web pages because their biographical life-spans pre-date the existence of in-copyright imagery. We find that the large majority of photos and illustrations used on subject pages were obtained from the public domain, and we estimate their value in terms of costs saved to Wikipedia page builders and in terms of increased traffic corresponding to the inclusion of an image. Then, extrapolating from the characteristics of a random sample of a further 300 Wikipedia pages, we estimate a total value of public domain photographs on Wikipedia of between $246 to $270 million dollars per year.</t>
  </si>
  <si>
    <t>Wikipedia</t>
  </si>
  <si>
    <t xml:space="preserve"> Creative Commons</t>
  </si>
  <si>
    <t xml:space="preserve"> valuation</t>
  </si>
  <si>
    <t xml:space="preserve"> photography</t>
  </si>
  <si>
    <t xml:space="preserve"> digital images</t>
  </si>
  <si>
    <t>http://eprints.gla.ac.uk/103800/</t>
  </si>
  <si>
    <t>On emotions and salsa: some thoughts on dancing to rethink consumers</t>
  </si>
  <si>
    <t>Paul Hewer</t>
  </si>
  <si>
    <t>Kathy Hamilton</t>
  </si>
  <si>
    <t>Journal of Consumer Behaviour</t>
  </si>
  <si>
    <t>Dance forms are a big business, highly marketable commoditized cultural universes, with a plethora of markets constructed around their spirit, vitality and possibilities. In this paper, we explore one particular dance form, that of Salsa, arguing that as consumer researchers we look for a more vibrant vocabulary and mindset with which to capture the experiential and transcendental nature of such social associations. We demonstrate that the metaphor of dancing is useful to revitalize our notions of consumer actions; taking them out of the grey mundane of calculative and rational action into the possibilities of emotional economies constructed around the effervescence and vitality of the social (cf. Maffesoli, [1996]).</t>
  </si>
  <si>
    <t>consumer behaviour</t>
  </si>
  <si>
    <t xml:space="preserve"> dance</t>
  </si>
  <si>
    <t xml:space="preserve"> salsa</t>
  </si>
  <si>
    <t xml:space="preserve"> dance forms</t>
  </si>
  <si>
    <t>https://pure.strath.ac.uk/portal/en/publications/on-emotions-and-salsa-some-thoughts-on-dancing-to-rethink-consumers(6043ad90-ab2d-46ba-a04e-410861f4ca47).html</t>
  </si>
  <si>
    <t>Now I sit me down' Review</t>
  </si>
  <si>
    <t>Paul Kerlaff</t>
  </si>
  <si>
    <t>Interiors</t>
  </si>
  <si>
    <t>Drawing &amp; decorative arts</t>
  </si>
  <si>
    <t>Book review</t>
  </si>
  <si>
    <t>Furniture</t>
  </si>
  <si>
    <t xml:space="preserve"> Architecture</t>
  </si>
  <si>
    <t xml:space="preserve"> Building</t>
  </si>
  <si>
    <t xml:space="preserve"> History</t>
  </si>
  <si>
    <t xml:space="preserve"> Sitting</t>
  </si>
  <si>
    <t xml:space="preserve"> Witold</t>
  </si>
  <si>
    <t xml:space="preserve"> Rybczynski</t>
  </si>
  <si>
    <t>Now I Sit Me Down by Witold Rybczynski, Review Paul Kerlaff</t>
  </si>
  <si>
    <t>Creativity and risk-taking: a view from the studio</t>
  </si>
  <si>
    <t>Paul L Cosgrove</t>
  </si>
  <si>
    <t>Justin Carter</t>
  </si>
  <si>
    <t>F Dean</t>
  </si>
  <si>
    <t xml:space="preserve"> Assessing creativity in design: emerging themes for engineering</t>
  </si>
  <si>
    <t>School of Fine Art</t>
  </si>
  <si>
    <t>Increased interest in creativity has given rise to a proliferation of reports and studies such as Creative Britain (DCMS, 2008), NESTA (2008) and the Roberts report (2006). Often set within a discourse of skills, such documents outline the importance of developing creativity across diverse sections of society in order to achieve attributes such as risk taking, collaboration and creative thinking; skills defined as necessary in responding to increasing societal change. However, there has been criticism of aspects of this policy development as a “terminological clutter”, where creativity becomes interchangeable and synonymous with a plethora of other terms such as ‘innovation’ in a discourse of markets, economy and creative industries (Galloway and Dunlop, 2007). With the exception of earlier longitudinal studies such as Getzels and Czikszentmihaly’s (1976) study of problem finding in art; Madge and Weinberg’s (1973) observations of art students and Douglas and Fremantle’s more recent work on creative leadership (2007), little research offers insight into and from artists’ perspectives on what creativity is and in particular what kinds of spaces and approaches to learning and teaching might support risk-taking. How can we assess this approach to learning and collaboration ─ getting things wrong ─ with the students themselves?</t>
  </si>
  <si>
    <t>Studio</t>
  </si>
  <si>
    <t xml:space="preserve"> Creativity</t>
  </si>
  <si>
    <t xml:space="preserve"> Risk-taking</t>
  </si>
  <si>
    <t xml:space="preserve"> Learning</t>
  </si>
  <si>
    <t xml:space="preserve"> Teaching</t>
  </si>
  <si>
    <t>http://radar.gsa.ac.uk/2277/</t>
  </si>
  <si>
    <t>Casual Lecturers in UK Universities: A View from/off the Edge of Europe</t>
  </si>
  <si>
    <t>Paul Sellors</t>
  </si>
  <si>
    <t>Cinema Journal Teaching Dossier</t>
  </si>
  <si>
    <t>Higher education</t>
  </si>
  <si>
    <t>Paper not available</t>
  </si>
  <si>
    <t>Lecturers</t>
  </si>
  <si>
    <t xml:space="preserve"> teaching</t>
  </si>
  <si>
    <t xml:space="preserve"> teaching assistants</t>
  </si>
  <si>
    <t xml:space="preserve"> casual staff</t>
  </si>
  <si>
    <t>Actually existing capitalism: some digital delusions</t>
  </si>
  <si>
    <t>Paul Thompson</t>
  </si>
  <si>
    <t>[book] The New Digital Workplace: How New Technologies Revolutionise Work</t>
  </si>
  <si>
    <t>Human Resource Management</t>
  </si>
  <si>
    <t>Contemporary labour process analysis (LPA) emphasises the intimate connections between transformations of capitalism and trends in work and employment. Within social theory influential images of labour such as Reich’s (1993) symbolic analysts or Castell’s (1996) self-programmable workers, ultimately derive from conception of the broader economy, in this case informational capitalism or the knowledge economy. Their diagnosis is based on the following assumptions. First, the sources of profit, productivity and power in the new economy are said to be (variously) intangible, immaterial or weightless (knowledge, creativity, information, intellectual assets). Digital products are reproducible at low cost for high returns, enabling capitalism to overcome scarcity and ‘the limits of time and space’ (Castells 2001, p. 5). Second, that knowledge-intensive, intellectual or professional work is either in the majority or becoming the majority in advanced post-industrial societies. Third, there has been a decisive shift of power from capital to labour given that ‘(knowledge) ‘remains with the employee and in no real sense is it ever of the firm. It is impossible to separate knowledge from the knower’ (Despres and Hiltrop, 1995, p. 11). Fourth, that traditional, hierarchical structures and practices of management are no longer appropriate, with the best practice being to hire talented people, then leave them alone (Florida 2002, p. 132). Fifth, corporate forms have mutated into decentralised, flat, networked organisations. Extensive critique of these claims have been made elsewhere and we will not repeat them here (Thompson et al 2001; Thompson and Harley 2012). What we do want to do is look in more detail at a related, but newer version that comes under the heading of cognitive capitalism, in part because it will facilitate a more extended engagement with issues of digital industries and labour.</t>
  </si>
  <si>
    <t>capitalism</t>
  </si>
  <si>
    <t xml:space="preserve"> labour process analysis</t>
  </si>
  <si>
    <t xml:space="preserve"> digital industries</t>
  </si>
  <si>
    <t>https://pure.strath.ac.uk/portal/en/publications/actually-existing-capitalism(3ae24fc9-6b91-4e35-a0b5-2a8f122aaaa0).html</t>
  </si>
  <si>
    <t>Interrogating creative theory and creative work: inside the games studio</t>
  </si>
  <si>
    <t>Strathclyde Business School</t>
  </si>
  <si>
    <t>The expansion of creative and cultural industries has provided a rich source for theoretical claims and commentary. Much of this reproduces and extends the idea that autonomy is the defining feature of both enterprises and workers. Drawing on evidence from research into Australian development studios in the global digital games industry, the paper interrogates claims concerning autonomy and related issues of insecurity and intensity, skill and specialisation ,work-play boundaries, identity and attachments. In seeking to reconnect changes in creative labour to the wider production environment and political economy, an argument is advanced that autonomy is deeply contextual and contested as a dimension of the processes of capturing value for firms and workers.</t>
  </si>
  <si>
    <t xml:space="preserve"> effort bargain</t>
  </si>
  <si>
    <t xml:space="preserve"> labour process</t>
  </si>
  <si>
    <t xml:space="preserve"> immaterial labour</t>
  </si>
  <si>
    <t xml:space="preserve"> political economy</t>
  </si>
  <si>
    <t xml:space="preserve"> games industry</t>
  </si>
  <si>
    <t>https://pure.strath.ac.uk/portal/en/publications/interrogating-creative-theory-and-creative-work(c9a1ac3c-6e8c-46cf-876a-473120a9d744).html</t>
  </si>
  <si>
    <t>Re-visualising creative labour: a labour process perspective</t>
  </si>
  <si>
    <t>28th International Labour Process Conference - Rutgers University, New Jersey, USA, United States</t>
  </si>
  <si>
    <t>In this paper, I seek to build on the contributions in the Creative Labour volume, articulating a critique of the above perspectives and an empirically-grounded account of the work experiences and context of a particular group of creative workers in the visual effects industry. This draws on a wider project examining industry dynamics. Such an emphasis is not accidental. Mainstream and autonomist perspectives tend to dissolve the firm, its value chains and labour processes into insubstantial images of networks or the ‘social factory’. Yet, as Christopherson argues, ‘It is difficult to understand either the nature of a creative worker’s “flexibility” or the degree to which self-expression or economic motives are important in their work lives , without some understanding of the strategies undertaken by the firms to whom they sell their products or services’ (2009, 74-5). A core strength of LPA, hopefully reflected in this paper, is a capacity to connect the transformation of work relations with the broader capitalist political economy.</t>
  </si>
  <si>
    <t>labour process theory</t>
  </si>
  <si>
    <t xml:space="preserve"> LPA</t>
  </si>
  <si>
    <t>https://pure.strath.ac.uk/portal/en/publications/revisualising-creative-labour(b27a0e61-d844-4394-a332-a29f43851c6a).html</t>
  </si>
  <si>
    <t>The digital entertainment industries and beyond</t>
  </si>
  <si>
    <t>[book] Putting Labour in its Place : Labour Process Analysis and Global Value Chains</t>
  </si>
  <si>
    <t>The chapter draws on research that situates development studios – games and visual effects (VFX) – in the global value chain, concerned with issues of control and value capture faced by small and medium-sized producers of digital entertainment products. In the context of the relevant industries, it shows how mainstream global value chain (GVC) perspectives are unable to deal with asymmetric power relations between capitals and between capital and labour. A preliminary model of value and power dynamics is developed that goes beyond complexity of information exchange, codifiability and competence of the supplier base (cf. Gereffi et al., 2005), in part by incorporating labour power – value inputs, agency and impacts – more fully into the framework. The chapter is, therefore, a contribution both to developing less workplace-centric versions of labour process theory and exploring it compatibility with value chain models that have a more radical intent restored.</t>
  </si>
  <si>
    <t>games and visual effects</t>
  </si>
  <si>
    <t xml:space="preserve"> VFX</t>
  </si>
  <si>
    <t xml:space="preserve"> global value chain</t>
  </si>
  <si>
    <t xml:space="preserve"> GVC</t>
  </si>
  <si>
    <t xml:space="preserve"> power relations and dynamics</t>
  </si>
  <si>
    <t xml:space="preserve"> value chain models</t>
  </si>
  <si>
    <t xml:space="preserve"> digital entertainment products</t>
  </si>
  <si>
    <t>https://pure.strath.ac.uk/portal/en/publications/the-digital-entertainment-industries-and-beyond(e8909e32-59d3-4ef3-adef-a1bfbf595014).html</t>
  </si>
  <si>
    <t>The meaning of applied creativity in the culinary industry</t>
  </si>
  <si>
    <t>Pearl M. C. Lin</t>
  </si>
  <si>
    <t>International Journal of Hospitality and Tourism Administration</t>
  </si>
  <si>
    <t>The purpose of this article is to present a study which explores the origin of applied creativity in the culinary industry, in Taiwan. A total of 36 Chinese and Western cuisine chefs from five-star hotels and top restaurants were interviewed to provide the data from this study. The findings indicate that the role of applied creativity in the culinary industry has played a key role in culinary change and evolution in Taiwan. Culinary creativity has its own distinct characteristics, such as time limitations and market acceptance, which are acquired through building blocks of professional skills and experience. The study contributes to understanding the role of applied creativity in the culinary industry.</t>
  </si>
  <si>
    <t xml:space="preserve">culinary creativity </t>
  </si>
  <si>
    <t xml:space="preserve"> culinary market</t>
  </si>
  <si>
    <t xml:space="preserve"> culinary industry</t>
  </si>
  <si>
    <t xml:space="preserve"> Taiwan</t>
  </si>
  <si>
    <t>https://pure.strath.ac.uk/portal/en/publications/the-meaning-of-applied-creativity-in-the-culinary-industry(f99b75c5-6581-4cd8-9ab5-8ca520454074).html</t>
  </si>
  <si>
    <t>Ethnographies of Co-Creation and Collaboration as Models of Creativity</t>
  </si>
  <si>
    <t>Penny Travlou</t>
  </si>
  <si>
    <t xml:space="preserve">[book] Electronic Literature as a Model of Creativity and Innovation in Practice
</t>
  </si>
  <si>
    <t>Univesity of Edinburgh</t>
  </si>
  <si>
    <t>The theme of my inquiry is how creative networked communities emerge in transnational and transcultural contexts, within a globalized and distributed communications environment. How do communities form and change through the collaborative activities of their members? How do members of these online communities come together to reinterpret and facilitate creativity?
I attempted to gain insights to these questions through ethnographic research with three creative communities that constitute and deploy themselves online and in physical space: Furtherfield, an artist-led online community and arts organization; Art is Open Source, the Italian artist duo of Salvatore Iaconesi and Oriana Persico, who develop ubiquitous publishing through cocreative practices; and Make-Shift, a cyberformance community represented by Helen Varley Jamieson and Paula Crutchlow. These three communities are closely interlinked. In fact, as I relate below, I happened upon the latter two by following leads and lines of collaboration opened to me through my work within Furtherfield. Furtherfield was my principal host, my fieldwork home, and the community I spent the most time with and which I managed to observe most closely and longest.
For this reason, this report, the first to emerge from my ethnographic fieldwork and before I have had the opportunity to analyze and theoretically contextualize my field evidence, focuses almost exclusively on Furtherfield, with only passing reference to Art is Open Source and Make-Shift.</t>
  </si>
  <si>
    <t>ethnography</t>
  </si>
  <si>
    <t>digital arts</t>
  </si>
  <si>
    <t>collaboration</t>
  </si>
  <si>
    <t>co-creation</t>
  </si>
  <si>
    <t>http://www.research.ed.ac.uk/portal/en/publications/ethnographies-of-cocreation-and-collaboration-as-models-of-creativity(2a6d44c8-6ffc-434f-9d36-f16ccefcc545).html</t>
  </si>
  <si>
    <t>Bridging multicultural communities: developing a framework for a European network of museums, libraries and public cultural institutions</t>
  </si>
  <si>
    <t>Perla Innocenti</t>
  </si>
  <si>
    <t>John Richards</t>
  </si>
  <si>
    <t>Sabine Wieber</t>
  </si>
  <si>
    <t>Digital Humanities Conference Abstracts, Hamburg University Press,</t>
  </si>
  <si>
    <t>College of Arts &gt; School of Culture and Creative Arts &gt; History of Art</t>
  </si>
  <si>
    <t>Digital Humanities Conference Abstracts</t>
  </si>
  <si>
    <t xml:space="preserve"> Hamburg University Press</t>
  </si>
  <si>
    <t xml:space="preserve"> ISBN: 9783937816999</t>
  </si>
  <si>
    <t>http://eprints.gla.ac.uk/67969/</t>
  </si>
  <si>
    <t>Bridging the gap in digital art preservation: interdisciplinary reflections on authenticity, longevity and potential collaborations</t>
  </si>
  <si>
    <t>[book] Preservation of Complex Objects: Volume 2: Software Art</t>
  </si>
  <si>
    <t>Digital preservation</t>
  </si>
  <si>
    <t xml:space="preserve"> digital art</t>
  </si>
  <si>
    <t xml:space="preserve"> software art</t>
  </si>
  <si>
    <t xml:space="preserve"> computer-based art</t>
  </si>
  <si>
    <t xml:space="preserve"> authenticity</t>
  </si>
  <si>
    <t xml:space="preserve"> convergence of cultural institutions</t>
  </si>
  <si>
    <t>http://eprints.gla.ac.uk/75165/</t>
  </si>
  <si>
    <t>Cultural Networks in Migrating Heritage: Intersecting Theories and Practices across Europe</t>
  </si>
  <si>
    <t>This book examines the shift from the identity-marking heritage of European nation states to a contemporary migrating heritage across Europe and beyond, drawing on interdisciplinary source material. The author argues that European migrating heritage encompasses not only the migration and mobility of post-colonial artefacts, but also the migration of people, technologies and disciplines, crossing boundaries and joining forces in cultural networks and partnerships to address new emerging challenges of social inclusion and cultural dialogue, new models of cultural identity, citizenship and national belonging. The book highlights the strengths and benefits from new cultural networking practices but also the challenges and issues that arise, how these could be addressed and what lessons can be learnt. It also sets out to answer the questions ‘how’. How can we leverage the power of cross-border cultural networks in a contested place such as Europe today? How can European cultural institutions elaborate the necessary approaches and strategies to achieve a type of cultural cooperation that is truly based on cultural practice? How can the actions of the European Commission and relevant cultural bodies in Europe be strengthened, adapted or extended to meet these goals? The book will be of interest to scholars and students in museum and cultural heritage studies, visual studies, sociology of organizations, cultural heritage management and information studies. It will also be relevant to practitioners and policymakers from museums, libraries, NGOs and cultural institutions at large.</t>
  </si>
  <si>
    <t>http://eprints.gla.ac.uk/95938/</t>
  </si>
  <si>
    <t>European Crossroads: Museums, Cultural Dialogue and Interdisciplinary Networks in a Transnational Perspective</t>
  </si>
  <si>
    <t xml:space="preserve">[book] </t>
  </si>
  <si>
    <t>This volume collects a series of essays and interviews exploring diverse European perspectives on interdisciplinary collaborations between cultural institutions. International scholars and practitioners discuss cross-domain partnerships, cultural identity and cultural dialogue, heritage for the arts and sciences, European narratives, migration and mobility, and describe real-life case studies in museums, libraries, foundations, associations and online portals. With contributions by and interviews with: Joan Abellá, Agnès Arquez Roth, Janine Burger, Mela Dávila, Sergio Dogliani, Hélène du Mazaubrun, Annette Friberg, Fabienne Galangau, Michel Guiraud, Els Jacobs, Jean Patrick Le Duc, Pompeo Martelli, Perla Innocenti, Laurence Isnard, Ellen McAdam, Jan Molendijk, Antonio Perna, Anne Solène Rolland, Sreten Ugričić and Katherine Watson.</t>
  </si>
  <si>
    <t>cross-domain partnerships</t>
  </si>
  <si>
    <t xml:space="preserve"> cultural institutions</t>
  </si>
  <si>
    <t>http://eprints.gla.ac.uk/69435/</t>
  </si>
  <si>
    <t>Migrating heritage, digital cultural networks and social inclusion in Europe</t>
  </si>
  <si>
    <t>Digital Heritage International Congress 2013, Marseille, France</t>
  </si>
  <si>
    <t>This paper describes ongoing research on cultural networks within the EU-funded FP7 SSH project European Museums in an Age of Migration (MeLa, www.mela-project.eu). Among the research themes addressed, the focus here is in particular on the new proposed concept of migrating heritage, viewed against the backdrop of politics and policies of a common European culture, the conceptual framework of cultural heritage, cultural networking and digital technologies. Analysis of relevant literature is provided, together with selected case studies.</t>
  </si>
  <si>
    <t>cultural heritage</t>
  </si>
  <si>
    <t xml:space="preserve"> migrating heritage</t>
  </si>
  <si>
    <t xml:space="preserve"> cultural networks</t>
  </si>
  <si>
    <t xml:space="preserve"> digital heritage</t>
  </si>
  <si>
    <t xml:space="preserve"> cultural heritage management</t>
  </si>
  <si>
    <t xml:space="preserve"> cultural policies</t>
  </si>
  <si>
    <t xml:space="preserve"> social inclusion</t>
  </si>
  <si>
    <t xml:space="preserve"> cultural dialogue</t>
  </si>
  <si>
    <t xml:space="preserve"> case studies</t>
  </si>
  <si>
    <t xml:space="preserve"> libraries</t>
  </si>
  <si>
    <t xml:space="preserve"> digital creativity</t>
  </si>
  <si>
    <t>http://eprints.gla.ac.uk/90117/</t>
  </si>
  <si>
    <t>Migrating Heritage: Experiences of Cultural Networks and Cultural Dialogue in Europe</t>
  </si>
  <si>
    <t>Bringing together an international forum of experts, this book looks at how museums, libraries and other public cultural institutions respond to the effects of globalisation, mobility and migration across Europe. It puts forward examples of innovative practice and policies that reflect these challenges, looking at issues such as how institutions present themselves to and interact with multicultural audiences, how to support networking across European institutions, and share practice in core activities such as archiving and exhibiting artefacts. Academics, practitioners from museums and public institutions, policymakers, and representatives of migrant communities explore theoretical and practical approaches from a range of different disciplines such as museum studies, cultural studies, social anthropology, sociology of organizations, and library and information science.</t>
  </si>
  <si>
    <t xml:space="preserve"> libraries and public cultural institutions</t>
  </si>
  <si>
    <t xml:space="preserve"> globalisation</t>
  </si>
  <si>
    <t xml:space="preserve"> mobility and migration</t>
  </si>
  <si>
    <t xml:space="preserve"> cooperation</t>
  </si>
  <si>
    <t xml:space="preserve"> parnerships</t>
  </si>
  <si>
    <t xml:space="preserve"> multicultural audiences</t>
  </si>
  <si>
    <t xml:space="preserve"> archiving</t>
  </si>
  <si>
    <t xml:space="preserve"> exhibiting</t>
  </si>
  <si>
    <t xml:space="preserve"> museum studies</t>
  </si>
  <si>
    <t xml:space="preserve"> cultural studies</t>
  </si>
  <si>
    <t>http://eprints.gla.ac.uk/80836/</t>
  </si>
  <si>
    <t xml:space="preserve"> sociology of organizations</t>
  </si>
  <si>
    <t xml:space="preserve"> library and information science</t>
  </si>
  <si>
    <t>Preservation through access: the AHDS performing arts collections in ECLAP and Europeana</t>
  </si>
  <si>
    <t>iPRES 2012 – 9th International Conference on Preservation of Digital Objects, Toronto, Canada</t>
  </si>
  <si>
    <t>This poster provides an overview of the ongoing rescue of valuable digital collections that had been taken down and consequently lost to general access. The University of Glasgow was home to the Arts and Humanities Data Service Performing Arts (AHDS Performing Arts) [1], one of the five arts and humanities data centres that constitute the Arts and Humanities Data Service (AHDS). Since 1996 AHDS supported the creation, curation, preservation and reuse of digital materials for the UK Arts and Humanities research and teaching community. AHDS Performing Arts, based in Glasgow, supported research, learning and teaching in music, dance, theatre, radio, film, television, and performance for thirteen years. Working with the AHDS Executive, relevant performing arts collections have been ingested, documented, preserved, and where possible made available via the AHDS Cross Search Catalogue and Website to researchers, practitioners, and the general public. Furthermore strong relationships were developed with research and teaching community upon a scoping study investigating user needs [2]. In 2007 the co-funders of the AHDS - Arts and Humanities Research Council (AHRC) for the UK and the Joint Information Systems Committee (JISC) - withdrew their funding. A detailed risk assessment report was produced in response to the withdrawal of core funding [3], but to no avail. When the AHDS funding stopped, online access to these cultural resources eventually became discontinued [4]. In 2010, the School of Culture and Creative Arts at the University of Glasgow joined the EU-funded ECLAP project to ensure that at least part of these resources could be accessible for the long term by scholars and practitioners in the performing arts arena, and by the general public. Below we briefly describe the ECLAP project, the AHDS Performing Arts collections progressively available through it and some thoughts on providing preservation through access for this type of digital cultural resources.</t>
  </si>
  <si>
    <t xml:space="preserve"> digital libraries</t>
  </si>
  <si>
    <t xml:space="preserve"> Europeana</t>
  </si>
  <si>
    <t xml:space="preserve"> European aggregators</t>
  </si>
  <si>
    <t xml:space="preserve"> ECLAP project</t>
  </si>
  <si>
    <t xml:space="preserve"> performing arts</t>
  </si>
  <si>
    <t xml:space="preserve"> AHDS</t>
  </si>
  <si>
    <t>http://eprints.gla.ac.uk/75682/</t>
  </si>
  <si>
    <t>Preventing digital casualties: an interdisciplinary research for preserving digital art</t>
  </si>
  <si>
    <t>Leonardo: Art Science and Technology</t>
  </si>
  <si>
    <t>There are practical problems associated with documentation, preservation, access, function, context and meaning of digital art. How do we care for similar works, and which are the theoretical and methodological challenges for curating and preserving digital art? Upon an ongoing case-based investigation of current digital and media art conservation practices at leading international museums, The author investigates how conservation for digital art could benefit from interdisciplinary synergies with Digital Preservation, Art Theory, and Information Management. A longer version of this paper entitled ‘Evolution and preservation of digital art: case studies from ZKM’, was presented at the Association of Art Historians (AAH) Conference 2010, University of Glasgow, United Kingdom.</t>
  </si>
  <si>
    <t>Digital art</t>
  </si>
  <si>
    <t xml:space="preserve"> cultural heritage informatics</t>
  </si>
  <si>
    <t>http://eprints.gla.ac.uk/67136/</t>
  </si>
  <si>
    <t>Rethinking authenticity in digital art preservation</t>
  </si>
  <si>
    <t>In this paper I am discussing the repositioning of traditional conservation concepts of historicity, authenticity and versioning in relation to born digital artworks, upon findings from my research on preservation of computer-based artifacts. Challenges for digital art preservation and previous work in this area are described, followed by an analysis of digital art as a process of components interaction, as performance and in terms of instantiations. The concept of dynamic authenticity is proposed, and it is argued that our approach to digital artworks preservation should be variable and digital object responsive, with a level of variability tolerance to match digital art intrinsic variability and dynamic authenticity.</t>
  </si>
  <si>
    <t xml:space="preserve"> computer-based artifacts</t>
  </si>
  <si>
    <t xml:space="preserve"> social science</t>
  </si>
  <si>
    <t xml:space="preserve"> engineering</t>
  </si>
  <si>
    <t>http://eprints.gla.ac.uk/75683/</t>
  </si>
  <si>
    <t>Towards a holistic approach to policy interoperability in digital libraries and digital repositories</t>
  </si>
  <si>
    <t>MacKenzie Smith</t>
  </si>
  <si>
    <t>Kevin Ashley</t>
  </si>
  <si>
    <t>Seamus Ross</t>
  </si>
  <si>
    <t>Antonella De Robbio</t>
  </si>
  <si>
    <t>Hans Pfeiffenberger</t>
  </si>
  <si>
    <t>John Faundeen</t>
  </si>
  <si>
    <t>The International Journal of Digital Curation</t>
  </si>
  <si>
    <t>MIT</t>
  </si>
  <si>
    <t>University of Toronto</t>
  </si>
  <si>
    <t>University of Padua</t>
  </si>
  <si>
    <t>Alfred Wagner Institute</t>
  </si>
  <si>
    <t>US Geological Survey</t>
  </si>
  <si>
    <t>Underpinning every digital library and digital repository there is a policy framework, which makes the digital library viable - without a policy framework a digital library is little more than a container for content. Policy governs how a digital library is instantiated and run. It is therefore a meta-domain which is situated both outside the digital library and any technologies used to deliver it, and within the digital library itself. Policy is also a key aspect of digital library and digital repository interoperability in a common and integrated information space. Policy interoperability - that is the exchange and reuse of policies - is a step beyond policy standardisation. Furthermore, effective and efficient policy frameworks are also one of the Digital Curation Center (DCC), DigitalPreservationEurope (DPE), nestor and Center for Research Libraries (CRL) core criteria for digital repositories. In this article, we share our research on policy interoperability levels and the experimental survey on policy interoperability conducted with real-life digital libraries, as a contribution towards the definition of a Policy Interoperability Framework.</t>
  </si>
  <si>
    <t>Digital Libraries</t>
  </si>
  <si>
    <t xml:space="preserve"> Policy</t>
  </si>
  <si>
    <t xml:space="preserve"> Interoperability</t>
  </si>
  <si>
    <t xml:space="preserve"> Interoperability levels</t>
  </si>
  <si>
    <t xml:space="preserve"> DL.org Project</t>
  </si>
  <si>
    <t>http://eprints.gla.ac.uk/52827/</t>
  </si>
  <si>
    <t>North-east culture &amp; creative survey 2012.</t>
  </si>
  <si>
    <t>Peter Atorough</t>
  </si>
  <si>
    <t>REPORT for Aberdeen &amp; Grampian Chamber of Commerce.</t>
  </si>
  <si>
    <t>This report aims to highlight the importance of the cultural and creative industries to North-east Scotland. 2012 is the Year of Creative Scotland, reflecting the Scottish Government’s aspiration to make Scotland one of the world’s most creative nations by 2020. This report therefore provides a general overview of this industry at the start of this journey and will act as a benchmark for future initiatives.</t>
  </si>
  <si>
    <t>https://openair.rgu.a_x001D__x001D__x001D_c.uk/handle/10059/813</t>
  </si>
  <si>
    <t xml:space="preserve">The social life of measurement: how methods have shaped the idea of culture in urban regeneration
</t>
  </si>
  <si>
    <t>Peter Campbell</t>
  </si>
  <si>
    <t>Tamsin Cox</t>
  </si>
  <si>
    <t xml:space="preserve">Journal of Cultural Economy 
</t>
  </si>
  <si>
    <t>University of Edinbugh</t>
  </si>
  <si>
    <t>University of Liverpool</t>
  </si>
  <si>
    <t xml:space="preserve">Although ‘culture-led regeneration’ has been critiqued as both a concept and practice, it is clear that policy-makers continue to make efforts to use cultural activity of varying forms to achieve ends which could be (and are) described in terms of urban ‘regeneration’. Whilst the idea of culture-led urban regeneration had gained considerable prominence in a range of policy by the early twenty-first century, many questions have remained over how exactly such ‘regenerative’ outcomes could be convincingly demonstrated, despite much activity to attempt such demonstration over the course of preceding years. The desire for convincing evidence can be seen in a continued, and increasing, focus on evaluation, and methods aimed at providing evidence of impact and outcomes. In light of the renewed political focus in recent years on ‘proving’ the effects and value of cultural activity, this paper considers the continuation of practice in this area, and asks what lessons, if any, have been learned in evaluative practice which seeks to demonstrate the regenerative effects of culture. In light of the continuation of apparently problematic practices, the paper seeks to delineate and account for what has been learned, and what has not.
</t>
  </si>
  <si>
    <t>culture-led regeneration</t>
  </si>
  <si>
    <t>evidence</t>
  </si>
  <si>
    <t>evaluation</t>
  </si>
  <si>
    <t>methods</t>
  </si>
  <si>
    <t>http://www.research.ed.ac.uk/portal/en/publications/the-social-life-of-measurement(94601648-cdf4-4ace-af6f-25a49ff7cc25).html</t>
  </si>
  <si>
    <t>Unsettling issues: valuing public goods and the production of matters of concern</t>
  </si>
  <si>
    <t>Philip Roscoe</t>
  </si>
  <si>
    <t>What are public goods–of any kind–worth? How are they valued, and made valuable? What expertise is involved in their production? Questions over the value of public goods–a sporting champion-ship, the arts, scientific advances, or quality of life–figure prominently in our public and politicaldiscourse, as politicians and administrators struggle to manage the often competing claims of instru-mental, economic reason and intangible, cultural evaluations. We must decide not only what charac-teristics and‘goods’to value, but how to value them, sometimes in the less than fully realisedknowledge that modes of valuation are performative (Austin1978) of worth.</t>
  </si>
  <si>
    <t>https://scholar.google.co.uk/citations?view_op=view_citation&amp;hl=en&amp;user=n2RQwSsAAAAJ&amp;sortby=pubdate&amp;citation_for_view=n2RQwSsAAAAJ:TQgYirikUcIC</t>
  </si>
  <si>
    <t>Cultural policy and the constitutional question</t>
  </si>
  <si>
    <t>[book] After Independence: The State of the Scottish Nation Debate.</t>
  </si>
  <si>
    <t>http://eprints.gla.ac.uk/88029/</t>
  </si>
  <si>
    <t>Expertise, the academy and the governance of cultural policy</t>
  </si>
  <si>
    <t>Media, Culture and Society</t>
  </si>
  <si>
    <t>creative economy</t>
  </si>
  <si>
    <t xml:space="preserve"> cultural governance</t>
  </si>
  <si>
    <t xml:space="preserve"> expertise</t>
  </si>
  <si>
    <t xml:space="preserve"> intellectuals</t>
  </si>
  <si>
    <t xml:space="preserve"> policy</t>
  </si>
  <si>
    <t>http://eprints.gla.ac.uk/74665/</t>
  </si>
  <si>
    <t>Facets of the creative economy</t>
  </si>
  <si>
    <t>[VIDEO] http://www.audiovisualthinking.org/issues/2014-7/</t>
  </si>
  <si>
    <t>http://eprints.gla.ac.uk/94797/</t>
  </si>
  <si>
    <t>Future of the Scottish press</t>
  </si>
  <si>
    <t xml:space="preserve"> Alex Benchimol</t>
  </si>
  <si>
    <t>Policy Scotland</t>
  </si>
  <si>
    <t>Scottish national press</t>
  </si>
  <si>
    <t xml:space="preserve"> public sphere</t>
  </si>
  <si>
    <t xml:space="preserve"> digital media</t>
  </si>
  <si>
    <t xml:space="preserve"> independence referendum</t>
  </si>
  <si>
    <t>http://eprints.gla.ac.uk/93427/</t>
  </si>
  <si>
    <t>Inside a cultural agency: team ethnography and knowledge exchange</t>
  </si>
  <si>
    <t>The Journal of Arts Management, Law, and Society</t>
  </si>
  <si>
    <t xml:space="preserve">This article undertakes an auto-critical analysis of the research team's ethnographic study of Cultural Enterprise Office (CEO), a Scottish creative business support agency. We discuss the team's composition and how this relates to other analyses of ethnographic teamwork. Our research is situated in the wider policy context of the “creative-economic” turn in the UK's research funding. This has been accompanied by increased emphasis on “knowledge exchange” and “impact” in the drive for greater accountability in higher education. The team's evolution in the course of undertaking research is illustrated by reference to four “pivotal moments,” which illustrate how we “performed” knowledge exchange.
</t>
  </si>
  <si>
    <t xml:space="preserve"> cultural enterprise</t>
  </si>
  <si>
    <t xml:space="preserve"> ethnography</t>
  </si>
  <si>
    <t xml:space="preserve"> performance</t>
  </si>
  <si>
    <t xml:space="preserve"> teamwork</t>
  </si>
  <si>
    <t>http://eprints.gla.ac.uk/107988/</t>
  </si>
  <si>
    <t>On the vagaries of production research</t>
  </si>
  <si>
    <t xml:space="preserve">BOOK: Advancing Media Production: Research Shifting Sites, Methods, and Politics </t>
  </si>
  <si>
    <t>The editors of this volume have asked me to undertake a brief stocktaking: to reflect on my experience of undertaking production research of various kinds in the media and cultural fields since the early 1970s. I shall begin by discussing my earliest research and then—covering intervening decades—consider examples of other projects pertinent to the concerns of this book, as well as changes in how the role of the researcher has been conceived and enacted. This essay is intended to be exploratory rather than comprehensive—a first pass at an argument. If this text seems to be unduly self-referential, my apologies, but that goes with the territory I have been asked to traverse.</t>
  </si>
  <si>
    <t>http://link.springer.com/chapter/10.1057%2F9781137541949_2</t>
  </si>
  <si>
    <t>Performers on the edge [video]</t>
  </si>
  <si>
    <t>[VIDEO] http://www.audiovisualthinking.org/videos/creative_industries/</t>
  </si>
  <si>
    <t>This documentary is one of the outcomes of a two-year research project into the precarious work situation of dancers and musicians in the UK. A major focus for us has been the extent to which the present copyright regime adequately addresses the production of experiential works in which performance plays a major role – music and dance being the cases in point. We have drawn on performances observed and recorded during our study as well as on interviews with artists and academics that participated in our investigation. Because this project was part of the UK Arts and Humanities Research Council’s ‘Beyond Text’ Programme, we always wanted to produce an audiovisual record of our research as well as producing the conventional forms of academic textual output but we had never specified the form. It only dawned on us gradually that a short documentary would be the ideal way to do this.</t>
  </si>
  <si>
    <t>http://eprints.gla.ac.uk/56166/</t>
  </si>
  <si>
    <t>Small nations, the press and the digital challenge</t>
  </si>
  <si>
    <t>College of Arts &gt; School of Critical Studies &gt; English Literature
College of Arts &gt; School of Culture and Creative Arts &gt; Theatre Film and TV Studies</t>
  </si>
  <si>
    <t>This editorial begins by discussing the current challenges faced by the Scottish press, in the run-up to the referendum on independence. It focuses on a gradual transition to a new business model that is combining print and digital content. The particular dilemmas faced in Scotland are also being addressed elsewhere, but in quite distinctive ways. A brief overview of comparable nation-states (Denmark, Norway) and stateless nations (Catalonia, Quebec) sets the stage for the five case studies that follow.</t>
  </si>
  <si>
    <t>comparison</t>
  </si>
  <si>
    <t xml:space="preserve"> content</t>
  </si>
  <si>
    <t xml:space="preserve"> nation</t>
  </si>
  <si>
    <t xml:space="preserve"> state</t>
  </si>
  <si>
    <t>http://eprints.gla.ac.uk/135343/</t>
  </si>
  <si>
    <t>Some reflections on 'Creative Europe'</t>
  </si>
  <si>
    <t xml:space="preserve">[REPORT] CulturalBase: Social Platform on Cultural Heritage and European Identities
</t>
  </si>
  <si>
    <t>http://eprints.gla.ac.uk/113715/</t>
  </si>
  <si>
    <t>The creation and destruction of the UK Film Council</t>
  </si>
  <si>
    <t>[book] The Routledge Companion to the Cultural Industries</t>
  </si>
  <si>
    <t>http://eprints.gla.ac.uk/108211/</t>
  </si>
  <si>
    <t>The creative economy invention of a global orthodoxy</t>
  </si>
  <si>
    <t>Innovation: The European Journal of Social Science Research</t>
  </si>
  <si>
    <t>This essay considers how policy thinking about culture has been steadily transformed into an overwhelmingly economic subject matter whose central trope is the “creative economy”. The development of current ideas and their background are discussed. Policy ideas first fully developed in the UK have had a global resonance: the illustrative examples of the European Union and the United Nations are discussed. The embedding of creative economy thinking in British cultural institutions such as the BBC and cultural support bodies is illustrated. The impact of current orthodoxy on academic institutions and research is also considered. Countervailing trends are weak. New thinking is now required.</t>
  </si>
  <si>
    <t xml:space="preserve"> BBC</t>
  </si>
  <si>
    <t xml:space="preserve"> intermediaries</t>
  </si>
  <si>
    <t xml:space="preserve"> United Nations</t>
  </si>
  <si>
    <t>http://eprints.gla.ac.uk/120185/</t>
  </si>
  <si>
    <t>The Creative Economy: Invention of a Global Orthodoxy</t>
  </si>
  <si>
    <t>[WEBSITE] http://blogs.lse.ac.uk/mediapolicyproject/2015/12/11/the-creative-economy-invention-of-a-global-orthodoxy/</t>
  </si>
  <si>
    <t>What is meant by the creative economy and what does it mean for how we understand cultural work? Following a recent public lecture hosted by LSE’s Department of Media and Communications, Professor Philip Schlesinger, Professor in Cultural Policy in the Centre for Cultural Policy Research/CREATe at the University of Glasgow and Visiting Professor in the Department of Media and Communications at LSE, outlines the history of the concept of the creative industries from the time of the New Labour in the late 1990s to the present day, arguing that the complexity of cultural value has been subordinated to economic value.</t>
  </si>
  <si>
    <t>http://eprints.gla.ac.uk/115068/</t>
  </si>
  <si>
    <t>The most creative organization in the world? The BBC, 'creativity' and managerial style</t>
  </si>
  <si>
    <t>The managerial styles of two BBC directors-general, John Birt and Greg Dyke, have often been contrasted but not so far analysed from the perspective of their different views of 'creative management'. This article first addresses the orthodox reading of 'Birtism'; second, it locates Dyke's 'creative' turn in the wider context of fashionable neo-management theory and UK government creative industries policy; third, it details Dyke's drive to change the BBC's culture; and finally, it concludes with some reflections on the uncertainties inherent in managing a creative organisation.</t>
  </si>
  <si>
    <t xml:space="preserve"> culture change</t>
  </si>
  <si>
    <t xml:space="preserve"> management style</t>
  </si>
  <si>
    <t xml:space="preserve"> UK government policy</t>
  </si>
  <si>
    <t>http://eprints.gla.ac.uk/39512/</t>
  </si>
  <si>
    <t>The Transformation of Society and Public Service Broadcasting</t>
  </si>
  <si>
    <t xml:space="preserve"> Michele Sorice</t>
  </si>
  <si>
    <t>http://eprints.gla.ac.uk/53971/</t>
  </si>
  <si>
    <t>Whither public service broadcasting in Scotland?</t>
  </si>
  <si>
    <t>[WEBSITE] http://blogs.lse.ac.uk/mediapolicyproject/2016/01/28/whither-public-service-broadcasting-in-scotland/</t>
  </si>
  <si>
    <t>In Scotland, the debate on the future of the BBC, and Public Service Broadcasting (PSB) more generally, has taken a specific form shaped by a longstanding demands for greater autonomy. Philip Schlesinger, Professor in Cultural Policy at the University of Glasgow and Visiting Professor in the Department of Media and Communication at the LSE, argues that the Scottish debate about the future of the BBC, has been – and will be – shaped by wider constitutional questions, current politics and changes in industrial</t>
  </si>
  <si>
    <t>http://eprints.gla.ac.uk/115878/</t>
  </si>
  <si>
    <t>Copyright and cultural work: an exploration</t>
  </si>
  <si>
    <t xml:space="preserve">Philip Schlesinger  </t>
  </si>
  <si>
    <t>Charlotte Waelde</t>
  </si>
  <si>
    <t>This article first discusses the contemporary debate on cultural “creativity” and the economy. Second, it considers the current state of UK copyright law and how it relates to cultural work. Third, based on empirical research on British dancers and musicians, an analysis of precarious cultural work is presented. A major focus is how those who follow their art by way of “portfolio” work handle their rights in ways that diverge significantly from the current simplistic assumptions of law and cultural policy. Our conclusions underline the distance between present top-down conceptions of what drives production in the cultural field and the actual practice of dancers and musicians.</t>
  </si>
  <si>
    <t xml:space="preserve"> contracts</t>
  </si>
  <si>
    <t xml:space="preserve"> cultural work</t>
  </si>
  <si>
    <t xml:space="preserve"> intellectual property</t>
  </si>
  <si>
    <t xml:space="preserve"> portfolio work</t>
  </si>
  <si>
    <t xml:space="preserve"> precarity</t>
  </si>
  <si>
    <t>http://eprints.gla.ac.uk/60692/</t>
  </si>
  <si>
    <t>Towards a shared responsibility for quality in the participatory arts: Key insights into conditions underpinning quality</t>
  </si>
  <si>
    <t>Rachel Blanche</t>
  </si>
  <si>
    <t>Journal of Arts &amp; Communities</t>
  </si>
  <si>
    <t>The ArtWorks programme has succeeded in generating deeper insights into the realities of participatory arts practice in the United Kingdom, in particular the conditions needed to achieve quality and the extent to which these are enabled. In parallel with ArtWorks research, in 2014 Creative Scotland commissioned a detailed analysis of the extant "body of knowledge" concerning quality, which uncovered a number of generic concepts of quality held in the commercial world, which are of profound relevance to the participatory arts and the questions currently being explored by the sector. When such "global" perspectives--about the inherent nature of quality, how to build it in to a product and how to manage quality outputs--are considered alongside evidence and testimony from the sector captured by ArtWorks, several important learning points emerge: One, that quality does not reside just in the art or work undertaken with participants on the day but stems from a holistic process consisting of several preceding phases including conception, design and planning, each of which contain quality components. Two: quality in the participatory arts is not solely determined by the artist and what they deliver in the room, but is directly affected by a range of key decision makers some of whom may be far removed from the project itself, but who nonetheless influence whether the experience of the participants is a quality one. Three: there are recognizable essential preconditions for quality that appear to be common across participatory arts practice. Many of these are outside the artist's direct control and are often missing from projects, undermining the chances of quality experiences for participants. The seminal theory of US researchers Seidel et al. constructing the interconnectedness of decision makers provides vital context for appreciating the roles and responsibilities of a wider group of stakeholders (including commissioners, employers and funders) in the achievement of quality experiences for participants. These observations lead to important recommendations for greater stakeholder engagement and responsibility; again gaining especial pertinence in light of evidence generated by ArtWorks. This article outlines each of these points in detail, reconstructing the logical development of key insights contained in the Creative Scotland report, which was researched and written by this author. The core components of an optimum quality system are proposed and represented as features of a holistic framework.</t>
  </si>
  <si>
    <t xml:space="preserve">Arts Administration </t>
  </si>
  <si>
    <t xml:space="preserve"> Community Arts </t>
  </si>
  <si>
    <t xml:space="preserve"> Workshops </t>
  </si>
  <si>
    <t xml:space="preserve"> United Kingdom</t>
  </si>
  <si>
    <t>http://www.ingentaconnect.com/content/intellect/jaac/2014/00000006/f0020002/art00006</t>
  </si>
  <si>
    <t>The independence of media regulatory authorities in Finland and the UK: An assessment</t>
  </si>
  <si>
    <t>Rachel Craufurd Smith</t>
  </si>
  <si>
    <t>Epp Lauk</t>
  </si>
  <si>
    <t>Yolande Stolte</t>
  </si>
  <si>
    <t>Heikki Kuutti</t>
  </si>
  <si>
    <t>Book Series: European Communication Research and Education Association Series</t>
  </si>
  <si>
    <t>Communication; Public Administration</t>
  </si>
  <si>
    <t>This article compares the measures taken to ensure the independence of media regulatory bodies from political and industry influence in Finland and the UK. It argues that Hallin and Mancini's models of media regulation continue to provide a useful framework for understanding at least some of the nuances in the way the two countries seek to regulate their media industries and to address the vulnerabilities to political or industrial influence that stem from those regulatory choices. Though regulatory transplants from one country to another may, for legal, cultural or economic reasons, be neither appropriate nor successful, we suggest that useful comparative lessons can be learned, particularly in relation to the potential benefits of co-regulation, the role of evidence-based rule making and the need to shape regulatory structures with the convergent nature of the media in mind.</t>
  </si>
  <si>
    <t>http://press.uchicago.edu/ucp/books/book/distributed/I/bo15571080.html</t>
  </si>
  <si>
    <t>How technological change affects power relations in global markets: remote developers in the console and mobile games industry</t>
  </si>
  <si>
    <t>Rachel Parker</t>
  </si>
  <si>
    <t>Environment and Planning A</t>
  </si>
  <si>
    <t>This paper focuses on Australian development firms in the console and mobile games industry in order to understand how small firms in a geographically remote and marginal position in the global industry are able to relate to global firms and capture revenue share. This paper shows that, while technological change in the games industry has resulted in the emergence of new industry segments based on transactional rather than relational forms of economic coordination, in which we might therefore expect less asymmetrical power relations, lead firms retain a position of power in the global games entertainment industry relative to remote developers. This has been possible because lead firms in the emerging mobile devices market have developed and sustained bottlenecks in their segment of the industry through platform competition and the development of an intensely competitive ecosystem of developers. Our research shows the critical role of platform competition and bottlenecks in influencing power asymmetries within global markets.</t>
  </si>
  <si>
    <t>global value chains</t>
  </si>
  <si>
    <t xml:space="preserve"> small and medium-sized enterprises</t>
  </si>
  <si>
    <t xml:space="preserve"> standards competition</t>
  </si>
  <si>
    <t xml:space="preserve"> platform competition</t>
  </si>
  <si>
    <t xml:space="preserve"> market power</t>
  </si>
  <si>
    <t>https://pure.strath.ac.uk/portal/en/publications/how-technological-change-affects-power-relations-in-global-markets(0c5fd123-b1cd-4ca9-a112-67ba0727e6ce).html</t>
  </si>
  <si>
    <t>The dynamics of global visual effects and games development industries: lessons for Australia’s creative industries development policy (Forthcoming/Available Online)</t>
  </si>
  <si>
    <t>The paper critiques the focus of creative industries policy on capability developmentof small and medium sized firms and the provision of regional incentives.It analyses factors affecting the competitiveness and sustainability of the gamesdevelopment industry and visual effects suppliers to feature films. Interviewswith participants in these industries highlight the need for policy instruments totake into consideration the structure and organization of global markets and thepower of lead multinational corporations. We show that although forms of economicgovernance in these industries may allow sustainable value capture, theyare interrupted by bottlenecks in which ferocious competition among suppliersis confronted by comparatively little competition among the lead firms. Weargue that current approaches to creative industries policy aimed at buildingself-sustaining creative industries are unlikely to be sufficient because of theglobalized nature of the industries. Rather, we argue that a more profitableapproach is likely to require supporting diversification of the industries as‘feeders’ into other areas of the economy.</t>
  </si>
  <si>
    <t>digital visual effects</t>
  </si>
  <si>
    <t>https://dspace.stir.ac.uk/handle/1893/22770#.WM-PbBicaRs</t>
  </si>
  <si>
    <t>Editorial: IP, copyright and cultural production</t>
  </si>
  <si>
    <t>Anastasia Kavada</t>
  </si>
  <si>
    <t>MEDIA CULTURE &amp; SOCIETY</t>
  </si>
  <si>
    <t>Communication; Sociology</t>
  </si>
  <si>
    <t>This editorial outlines the important role that IP issues are increasingly playing across the media industries. It identifies some of the key sectors discussed in this issue of the journal and why particular media industries face specific IP challenges even in an age of converging media.</t>
  </si>
  <si>
    <t>IP</t>
  </si>
  <si>
    <t xml:space="preserve"> football</t>
  </si>
  <si>
    <t xml:space="preserve"> television</t>
  </si>
  <si>
    <t xml:space="preserve"> Olympics</t>
  </si>
  <si>
    <t xml:space="preserve"> software</t>
  </si>
  <si>
    <t xml:space="preserve"> China</t>
  </si>
  <si>
    <t>https://apps.webofknowledge.com/full_record.do?product=WOS&amp;search_mode=GeneralSearch&amp;qid=5&amp;SID=2DSKlEYPndjZeiiIqZy&amp;page=1&amp;doc=24&amp;cacheurlFromRightClick=no</t>
  </si>
  <si>
    <t>"Dancing Around the Ring of Fire": Social Capital, Tourism Resistance, and Gender Dichotomies at up Helly Aa in Lerwick, Shetland</t>
  </si>
  <si>
    <t>Event Management</t>
  </si>
  <si>
    <t>This article explores the linkages between community events and a rise in community social capital by analyzing a case study of the Up Helly Aa fire festival in Lerwick, Shetland. Through ritually repeated action that now translates as tradition, Up Helly Aa interprets and reinterprets what it means to be a Shetlander. It relies on personal donations and local businesses for funding, and this financial self-reliance can be seen to permit exclusionary actions towards visitors and reaffirm notions of traditionally constructed gender roles. This article examines the complex negotiations that take place during the festival surrounding gender, identity, heritage, tourism, and belonging to a place. It concludes that given the physical and social landscape in which the festival occurs, the reutilization of community celebration and fostering of community identity cannot be discounted despite Up Helly Aa's less than politically correct approaches to inclusionary participation and tourism development.</t>
  </si>
  <si>
    <t>http://www.ingentaconnect.com/content/cog/em/2010/00000014/00000004/art00003</t>
  </si>
  <si>
    <t>Re-imaging arts festivals through a corporate lens: Case study of business sponsorship at the Henley Festival. Managing Leisure, 15(4), 237-250</t>
  </si>
  <si>
    <t>Managing leisure</t>
  </si>
  <si>
    <t>This paper explores the impacts commercialisation processes have on contemporary arts festivals by analysing their increasing reliance on private sector funding sources, such as business sponsorship.A case study of the Henley Festival demonstrates the effects that being primarily dependent on cor-porate subsidies can have on the ‘look and feel’ of a festival. Research methods include a survey sentto 117 UK arts festival organisers to discern audience demographics, programming, funding andfuture plans. Case study methods include in-depth interviews with the Artistic Director and Market-ing Director of the Henley Festival, as well as participant and direct observation of the festival, whichwas recorded in a personal research diary. Main conclusions suggest that the Henley Festival isexclusionary for many of the local population and classical arts enthusiasts, who are often alienatedfrom the festival as a result of its emphasis on garnering corporate support and providing corporateentertainment</t>
  </si>
  <si>
    <t>COMMUNITY COHESION</t>
  </si>
  <si>
    <t xml:space="preserve"> COMMUNITY FESTIVALS</t>
  </si>
  <si>
    <t xml:space="preserve"> GENDER DICHOTOMIES</t>
  </si>
  <si>
    <t xml:space="preserve"> ISLAND TOURISM</t>
  </si>
  <si>
    <t xml:space="preserve"> SHETLAND EVENTS</t>
  </si>
  <si>
    <t xml:space="preserve"> SOCIAL CAPITAL</t>
  </si>
  <si>
    <t xml:space="preserve"> VIKING FESTIVALS</t>
  </si>
  <si>
    <t>http://www.tandfonline.com/doi/abs/10.1080/13606719.2010.508664?tab=permissions&amp;scroll=top#aHR0cDovL3d3dy50YW5kZm9ubGluZS5jb20vZG9pL3BkZi8xMC4xMDgwLzEzNjA2NzE5LjIwMTAuNTA4NjY0P25lZWRBY2Nlc3M9dHJ1ZUBAQDA=</t>
  </si>
  <si>
    <t>Destination Appraisal for European Cultural Tourism to Iran</t>
  </si>
  <si>
    <t>Richard Butler</t>
  </si>
  <si>
    <t xml:space="preserve"> Kevin O'Gorman</t>
  </si>
  <si>
    <t>Richard Prentice</t>
  </si>
  <si>
    <t>INTERNATIONAL JOURNAL OF TOURISM RESEARCH</t>
  </si>
  <si>
    <t>Hospitality, Leisure, Sport &amp; Tourism</t>
  </si>
  <si>
    <t>Local input into identifying and selecting the unique selling points of a destination is an important element in the development of appropriate and culturally sensitive tourism to developing international tourist destinations. Here, a destination appraisal matrix was created and, then, was tested by a group of Iranian tourist industry representatives. The destination appraisal matrix technique can easily be used by tourism marketers in such developing countries, and the matrix proved to be a successful method of initiating discussions on the problem of positioning a destination when normal expertise, structures and resources are lacking and conventional approaches to positioning are difficult or inappropriate.</t>
  </si>
  <si>
    <t>destination positioning</t>
  </si>
  <si>
    <t xml:space="preserve"> cultural heritage</t>
  </si>
  <si>
    <t xml:space="preserve"> Iran</t>
  </si>
  <si>
    <t xml:space="preserve"> appraisal matrix</t>
  </si>
  <si>
    <t>http://onlinelibrary.wiley.com.ezproxy.is.ed.ac.uk/doi/10.1002/jtr.862/full</t>
  </si>
  <si>
    <t>The contingencies of creative work in television</t>
  </si>
  <si>
    <t>Richard Paterson</t>
  </si>
  <si>
    <t>Open Communication Journal</t>
  </si>
  <si>
    <t>This paper analyses research evidence about the creative environments in the UK television production sector. The industry is reviewed across a number of dimensions: the evolving sentiments and structures of collective creativity; the perception of the actual and the ideal creative environment for television production; the growing levels of uncertainty associated with freelance work; and the key qualities which underlie creative work. A central argument of the paper is that there is a critical link in the television production process between contingent conditions which will, because of the project nature of programme production and the limited timescales, almost always be marked by levels of uncertainty and relative disorder, and this will have a direct impact on the creative outputs. In this situation, fundamental to optimum creative environments in production companies are the connections between individual talent, collective creativity and innovation. The research suggests that the contemporary organisational set up and the reordering of the work regime in television production has developed with insufficient attention to this dynamic and the spaces within which it occurs with uncertain consequences.</t>
  </si>
  <si>
    <t>http://eprints.gla.ac.uk/71995/</t>
  </si>
  <si>
    <t>The Role of Universities in the Regional Creative Economies of the UK: Hidden Protagonists and the Challenge of Knowledge Transfer</t>
  </si>
  <si>
    <t xml:space="preserve">Roberta Comunian </t>
  </si>
  <si>
    <t>Journal European Planning Studies</t>
  </si>
  <si>
    <t xml:space="preserve">The Triple Helix model of knowledge-industry-government relationships is one of the most
comprehensive attempts to explain the changing institutional frameworks for innovation and
growth, especially in the regional and urban contexts. Since the 1970s policies have been
developed across Europe to evolve this institutional landscape. Since the late 1990s, regional and
urban development strategies have also sought to harness the growth potential of the Cultural and
Creative Industries (CCIs) to regional and urban economic development. However, whilst the
regional and urban planning literature has examined the growth-promoting potential of universities
very closely, their possible role in relation to regional and urban creative economic development
has received less attention. This paper aims to begin addressing this gap by interrogating the
relationship between universities and the regional creative economy using, as a starting point, a
model of analysis suggested by the Triple Helix theoretical framework. The paper finds that whilst
universities possess often long and hidden associations with regional and urban creative activities –
as hidden protagonists - there are important institutional and professional challenges in the
possibility of their developing an explicit and sustainable role as new actors in the regional and
urban creative economies. </t>
  </si>
  <si>
    <t xml:space="preserve"> triple helix</t>
  </si>
  <si>
    <t xml:space="preserve"> cultural and creative industries</t>
  </si>
  <si>
    <t>http://www.tandfonline.com/doi/abs/10.1080/09654313.2013.790589</t>
  </si>
  <si>
    <t>Radical and Engaged Cinema</t>
  </si>
  <si>
    <t>Robin Macpherson</t>
  </si>
  <si>
    <t>Film</t>
  </si>
  <si>
    <t>Scotland, its people, and its history have long been a source of considerable fascination and inspiration for filmmakers, film scholars, and film audiences worldwide. A significant number of critically acclaimed films made in the last twenty-five years have ignited passionate conversations and debates about Scottish national cinema. Its historical, industrial, and cultural complexities and contradictions have made it all the more a focus of attention and interest for both popular audiences and scholarly critics.</t>
  </si>
  <si>
    <t>http://www.intellectbooks.co.uk/books/view-Book,id=5100/</t>
  </si>
  <si>
    <t>Land Use and Land Cover Change in Sagarmatha National Park, a World Heritage Site in the Himalayas of Eastern Nepal</t>
  </si>
  <si>
    <t>Rodney Garrard</t>
  </si>
  <si>
    <t>Thomas Kohler</t>
  </si>
  <si>
    <t>Martin F. Price</t>
  </si>
  <si>
    <t>Alton C. Byers</t>
  </si>
  <si>
    <t>Ang Rita Sherpa</t>
  </si>
  <si>
    <t>Gyanu Raja Maharjan</t>
  </si>
  <si>
    <t>MOUNTAIN RESEARCH AND DEVELOPMENT</t>
  </si>
  <si>
    <t>Environmental Sciences &amp; Ecology; Physical Geography</t>
  </si>
  <si>
    <t>Land use and land cover (LULC) changes that occurred during 19922011 in Sagarmatha National Park, a United Nations Educational, Scientific, and Cultural Organization World Heritage Site in the Himalayas of eastern Nepal, were evaluated using multitemporal satellite imagery in combination with land use data and sociological information gathered from semistructured interviews and workshops. We asked study participants about LULC changes, the causes of each change, and the likely duration of its effects, and used this information to produce high-resolution maps of local perceptions of LULC change. Satellite image analysis revealed that above 6000 m there has been a decrease in the area covered by snow and ice and a consequent expansion of glacial lakes and areas covered by rock and soil. Between 3000 and 6000 m, forest and farmland are decreasing, and areas under grazing, settlement, and shrubland are increasing. Such LULC changes within the protected area clearly indicate the prevailing danger of land degradation. Results from the interviews and workshops suggest that people tended to detect LULC change that was acute and direct, but were less aware of slower changes that could be identified by satellite imagery analysis. Most study participants said that land use changes were a result of rapid economic development and the consequent pressure on natural resources, especially in the tourism industry and especially below 6000 m elevation, as well as limitations to protected area management and a period of civil war. Human influence coupled with climate change may explain the changes at higher elevations, whereas anthropogenic activities are solely responsible in lower areas. Although global factors cannot be mitigated locally, many of the local drivers of LULC change could be addressed with improved management practices that aid local conservation and development in this high mountain ecosystem. A broader interdisciplinary approach to LULC change should include a mix of satellite image analysis and local observations.</t>
  </si>
  <si>
    <t>Sagarmatha National Park</t>
  </si>
  <si>
    <t xml:space="preserve"> UNESCO World Heritage Site</t>
  </si>
  <si>
    <t xml:space="preserve"> land use</t>
  </si>
  <si>
    <t xml:space="preserve"> land cover</t>
  </si>
  <si>
    <t xml:space="preserve"> satellite imagery</t>
  </si>
  <si>
    <t xml:space="preserve"> perceptions</t>
  </si>
  <si>
    <t>http://www.bioone.org/doi/10.1659/MRD-JOURNAL-D-15-00005.1</t>
  </si>
  <si>
    <t>Migration, education and employment: socio-cultural factors in shaping individual decisions and economic outcomes in Orkney and Shetland</t>
  </si>
  <si>
    <t>Rosie Alexander</t>
  </si>
  <si>
    <t>Island Studies Journal,</t>
  </si>
  <si>
    <t>Migration is a common feature of island experiences, with young people
especially likely to migrate to mainland communities for education and employment
opportunities. Within the British island communities of Orkney and Shetland, concern about
youth migration is clear. However conceptualising migration as simply an economic decision
based on accessing ‘better’ opportunities elsewhere risks overlooking the significant social and
cultural influence in the career and migration decisions of young people. This paper presents
the results of the first stage of a research project into the experiences of higher education
students from Orkney and Shetland. The project involved interviewing twenty three students
about their higher education choices, and their plans for the future. The results demonstrate the
importance of social and cultural influences in students’ decision making. This paper also
discusses the role of the island ‘habitus’ in students’ narratives of their journeys, drawing from
the work of sociologist Pierre Bourdieu.</t>
  </si>
  <si>
    <t xml:space="preserve"> career</t>
  </si>
  <si>
    <t xml:space="preserve"> graduate</t>
  </si>
  <si>
    <t xml:space="preserve"> habitus</t>
  </si>
  <si>
    <t xml:space="preserve"> higher education</t>
  </si>
  <si>
    <t xml:space="preserve"> island communities</t>
  </si>
  <si>
    <t>http://www.islandstudies.ca/sites/islandstudies.ca/files/ISJ-11-1-K-Alexander.pdf</t>
  </si>
  <si>
    <t>Northern field: a landscape of morphology and mythology</t>
  </si>
  <si>
    <t xml:space="preserve">Ross Mclean </t>
  </si>
  <si>
    <t xml:space="preserve"> Anne Bevan</t>
  </si>
  <si>
    <t>Visual studies</t>
  </si>
  <si>
    <t>Multidisciplinary, geosciences</t>
  </si>
  <si>
    <t>This paper reflects on research conducted by theEdinburgh based network CORE: Creative Research intothe Environment, which explores a series ofmultidisciplinary perspectives on the relationship between‘morphology and mythology’. Part of an ongoing projectentitled Environmental Dialogues, the researchinvestigates an extensive context described here as a‘Northern Field’, stretching from Greenland, Iceland andScotland’s Western and Northern Isles, with a particularfocus on the cultural position of the Outer Hebrides andOrkney. The Northern Field identifies with island cultureslocated within energy infrastructures, which deploy spaceat a large scale, with long established gas and oilfields,alongside emergent industries of wind, wave and tidalenergy production. These can be seen as morphologicalstructures set in a cultural landscape where mythologicalperspectives, histories and present day narratives intersectthese large-scale infrastructures. The paper provides anoverview of the research, in particular how disciplinessuch as art, landscape planning, anthropology, writingand poetry use creative methods alongside scientific andtechnological research, to capture a cultural response tothe context of these extensive territories, which are oftenbeyond perceptible grasp.</t>
  </si>
  <si>
    <t>All work and no pay: consequences of unpaid work experience in the creative industries</t>
  </si>
  <si>
    <t>Sabina Siebert</t>
  </si>
  <si>
    <t xml:space="preserve"> Fiona Wilson</t>
  </si>
  <si>
    <t>College of Social Sciences &gt; Adam Smith Business School &gt; Management</t>
  </si>
  <si>
    <t>This research note evaluates the benefits and pitfalls of unpaid work as an entry route into employment in the creative industries and investigates the consequences of this practice for those who already work in the sector. Based on a qualitative study of perspectives of stakeholders in unpaid work, this article argues that the social capital thesis, often used as a rationale for unpaid work, inadequately explains the practice of unpaid work experience, primarily because it does not take cognisance of the consequences of this practice for other people working in the sector. The study also highlights methodological issues that need to be considered in the future. As well as the importance of a plurality of stakeholder perspectives, the study emphasizes the need to consider the perspectives of those who are excluded from unpaid work and those who are potentially displaced by it.</t>
  </si>
  <si>
    <t xml:space="preserve"> internships</t>
  </si>
  <si>
    <t xml:space="preserve"> social capital</t>
  </si>
  <si>
    <t xml:space="preserve"> work experience</t>
  </si>
  <si>
    <t>http://eprints.gla.ac.uk/70008/</t>
  </si>
  <si>
    <t>“We are always after that balance” – managing innovation as ambidexterity in the new digital media industries</t>
  </si>
  <si>
    <t xml:space="preserve"> </t>
  </si>
  <si>
    <t>Journal of Technology, Management and Innovation</t>
  </si>
  <si>
    <t>The pressure to innovate is growing as technology cycles change more rapidly. Organisations need to balance exploration and exploitation effectively if they are to heed the innovation imperative. Organisational ambidexterity is proposed as a means to achieve such balance with structural or contextual ambidexterity as possible choices. Yet how organisations become ambidextrous is an as yet underresearched area, and different industry sectors may pose different innovation challenges. Using the case study method, this paper examines how a computer games company responds to an industry-specific innovation challenge and how it endeavours to balance exploration and exploitation. The findings suggest that ambidexterity is difficult to achieve, and is fraught with organisational tensions which might eventually jeopardise the innovation potential of a company. The paper suggests that more qualitative research is needed to further our understanding of innovation challenges, innovation management and organisational ambidexterity.</t>
  </si>
  <si>
    <t>http://eprints.gla.ac.uk/77948/</t>
  </si>
  <si>
    <t>Innovation – A people management challenge: Small businesses in the new creative industries</t>
  </si>
  <si>
    <t>The study aims to examine changing people management practices as the case company undergoes industry‐typical strategic change to embark on explorative innovation and it seeks to argue that maintaining an organisational context conducive to innovation over time risks turning into a contest between management and employees, as both parties interpret organisational pressures from their different perspectives.</t>
  </si>
  <si>
    <t>Change management</t>
  </si>
  <si>
    <t> United Kingdom</t>
  </si>
  <si>
    <t> Innovation</t>
  </si>
  <si>
    <t>‘Like Skydiving without a Parachute’: How Class Origin Shapes Occupational Trajectories in British Acting</t>
  </si>
  <si>
    <t>There is currently widespread concern that access to, and success within, the British acting profession is increasingly dominated by those from privileged class origins. This article seeks to empirically interrogate this claim using data on actors from the Great British Class Survey (N = 404) and 47 qualitative interviews. First, survey data demonstrate that actors from working-class origins are significantly underrepresented within the profession. Second, they indicate that even when those from working-class origins do enter the profession they do not have access to the same economic, cultural and social capital as those from privileged backgrounds. Third, and most significantly, qualitative interviews reveal how these capitals shape the way actors can respond to shared occupational challenges. In particular we demonstrate the profound occupational advantages afforded to actors who can draw upon familial economic resources, legitimate embodied markers of class origin (such as Received Pronunciation) and a favourable typecasting.</t>
  </si>
  <si>
    <t>acting</t>
  </si>
  <si>
    <t>class origin</t>
  </si>
  <si>
    <t>class pay gap</t>
  </si>
  <si>
    <t>cultural and creative industries</t>
  </si>
  <si>
    <t>cultural capital</t>
  </si>
  <si>
    <t>social mobility</t>
  </si>
  <si>
    <t>http://www.research.ed.ac.uk/portal/en/publications/like-skydiving-without-a-parachute(b2e6391e-e864-4f13-9523-318ad74ecf1a).html</t>
  </si>
  <si>
    <t>Identity management, premediation and the city</t>
  </si>
  <si>
    <t>[book] Digital Futures and the City of Today
New Technologies and Physical Spaces</t>
  </si>
  <si>
    <t>In the contemporary city, the physical infrastructure and sensorial experiences of two millennia are now inter-woven within an invisible digital matrix. This matrix alters human perceptions of the city, informs our behavior, and increasingly influences the urban designs we ultimately inhabit. Digital Futures and the City of Today cuts through these issues to analyse the work of architects, designers, media  specialists,  and  a  growing number of community activists, laying out a multi-faceted view of the complex integrated phenomenon of the contemporary city. Split into three sections, the book interrogates the concept of the “smart” city, examines innovative digital projects from around the world, documents experimental visions for the future, and describes projects that engage local communities in the design process.</t>
  </si>
  <si>
    <t>http://discovery.dundee.ac.uk/portal/en/research/identity-management-premediation-and-the-city(1cb18bcf-e6be-4688-bf79-b3b5ffd90130).html</t>
  </si>
  <si>
    <t>Digital Leisure Cultures: Critical Perspectives</t>
  </si>
  <si>
    <t>Sandro Carnicelli</t>
  </si>
  <si>
    <t>School of Business and Enterprise
Marketing, Events and Tourism
School of Media, Culture and Society
Culture and Creativity
Centre for Social Sciences and Creativity</t>
  </si>
  <si>
    <t>the digital turn in leisure has opened up a vast array of new opportunities to play, learn, participate and be entertained – opportunities that have transformed what we recognise as leisure. This edited collection provides a significant contribution to our changing understanding of digital leisure cultures, reflecting on the socio-historical context within which the digital age emerged, while engaging with new debates about the evolving and controversial role of digital platforms in contemporary leisure cultures.
This book also demonstrates the interdisciplinary nature of studying digital leisure cultures. To make sense of how individuals and institutions use digital spaces it is necessary to draw on history, science and technology, philosophy, cultural studies, sociology and geography, as well as sport and leisure studies. This important and timely study discusses both the promise of the digital sphere as a realm of liberation, and the darker side of the internet associated with control, surveillance, exclusion and dehumanisation.
Digital Leisure Cultures: Critical perspectives is fascinating reading for any student or scholar of sociology, sport and leisure studies, geography or media studies.</t>
  </si>
  <si>
    <t>http://research-portal.uws.ac.uk/portal/en/publications/digital-leisure-cultures(9e5bbfb5-fe22-4201-a930-bcc481f0c2af).html</t>
  </si>
  <si>
    <t>A modern day renaissance: the Christian Church as an unconventional locus for Creative Arts Research</t>
  </si>
  <si>
    <t>Sara Schumacher</t>
  </si>
  <si>
    <t>While now an unconventional locus for creative arts research, historically, the church was the major patron to the arts and responsible for many of the Western world’s masterpieces. In light of the modernday resurgence of this church practice and the corresponding academic development of theology and the arts, researching contemporary arts patronage not only reveals new insights about the practice of the church-as-patron, particularly in relation to the artist, but also challenges the assumed model of commissioning and introduces the patron-as-collaborator, the artist-as-patron, and the artist-as-gift-giver. Beyond this project, this research raises wider questions about human flourishing in arts funding.</t>
  </si>
  <si>
    <t>Church Arts Patronage</t>
  </si>
  <si>
    <t xml:space="preserve"> Third Sector</t>
  </si>
  <si>
    <t xml:space="preserve"> Practical Theology Method</t>
  </si>
  <si>
    <t>Design and the Innovation Agenda – A Scottish Perspective</t>
  </si>
  <si>
    <t>Sarah Cox</t>
  </si>
  <si>
    <t>Design Research Society - Bangkok, Thailand</t>
  </si>
  <si>
    <t>Against the backdrop of increasing focus by UK policy makers and international academics on the links between design, innovation and economic growth, this paper details an ambitious research project being undertaken in the UK. The project is titled ‘Design In Action’: a knowledge exchange hub running from 2012 to 2016 through which interdisciplinary teams will engage in collaborative design to pilot a new model of design-led innovation. 
As Design In Action (DIA) is in the stage of early development, this paper will outline the research that is being proposed and how the ‘sandpit’ method of intensive workshops will be used to enable collaborative innovation. It will detail the planned aims of the project, both in concrete terms (i.e. the number of products created) and in terms of how it is intended that the project will promote design as an economic driver. The paper will address the theories that have influenced the development of DIA, touching on the role of design in the innovation process and how the DIA team has defined the creative process that will be fostered. Finally the paper will, through the lead author’s doctoral research, add to the debate on the model of ‘design-driven innovation’ championed by Roberto Verganti, how the model compares to the approach of user-centered design and how the conflict between these two models has impacted the discussions of the role of the user in the development of a toolkit for innovation.</t>
  </si>
  <si>
    <t>http://discovery.dundee.ac.uk/portal/en/research/design-and-the-innovation-agenda--a-scottish-perspective(aef24ed8-bb3d-428b-b438-6d813acde872).html</t>
  </si>
  <si>
    <t>Creative entrepreneurship and resistance: countercultural entrepreneurs' discourses, structures and practices of liberation?</t>
  </si>
  <si>
    <t>Sarah Drakopoulou Dodd</t>
  </si>
  <si>
    <t>ISBE 2014 Conference. London, 2014.</t>
  </si>
  <si>
    <t>Objectives: To explore if and how in the hands of the disenfranchised, social, cultural and (craft) human resources become creative tools of entrepreneurial resistance.
Prior work: The disenfranchised entrepreneur is contextualised in a range of marginal settings, including rural peripherality, depleted urban communities, socio-economic exclusion, counter-cultural social movements, post-colonialism, or belonging to an ethnic minority. In such settings, economic capital is typically largely absent or hard to come by, and dominant institutional structures remain firmly closed to would-be entrepreneurs. Studies are starting to show that - in contrast to dominant market-capitalism rhetorics of the heroic entrepreneur – that discourses, structures and practices of liberation are often developed by disenfranchised entrepreneurs, and especially through creative and craft entrepreneurship. 
Approach: This study explores three case studies of likely entrepreneurial resistance, all drawn from the same network of creative counter-cultural organizations in Athens: a tattoo parlour, a small chain of skate board shops, and a punk rock band. By selecting a sample drawn from the same community, analysis of the local context is enhanced. A mixture of qualitative research methods is used to gather rich longitudinal data, including semi-structured interviews, analysis of the internet and social media artefacts generated by these entrepreneurs, and participant observation. 
Results: Participants were centred towards their own worlds, beyond the mainstream (which they largely ignored), and were almost entirely engaged with the creative excellence, emotion and community this generated. 
Implications: Marginality, the position of powerlessness, can be deployed as a resource permitting a special kind of liberated entrepreneurship. Not only recognizing the barriers around established institutions (with their norms, and structures of dominance) such entrepreneurship of resistance actually turns being beyond the barriers into a space of freedom, a space of play.
Value: . Entrepreneurship,can act for the disenfranchised as a vehicle to enact “the creativity involved in moving among various cultural frameworks” (Bhabha 1990; 1994; Frenkel 2008).</t>
  </si>
  <si>
    <t xml:space="preserve"> counter culture</t>
  </si>
  <si>
    <t>https://pure.strath.ac.uk/portal/en/publications/creative-entrepreneurship-and-resistance(19c06e07-8c01-485b-b5b4-40e3f6cb67d4).html</t>
  </si>
  <si>
    <t>Socially Entrepreneurial Skills and Capabilities in a Rural Community Context: Chapter 3</t>
  </si>
  <si>
    <t>Sarah-Anne Munoz</t>
  </si>
  <si>
    <t>Artur Steinerowski</t>
  </si>
  <si>
    <t>Jane Farmer</t>
  </si>
  <si>
    <t>C Hill</t>
  </si>
  <si>
    <t>https://www.elgaronline.com/view/9781849808408.xml</t>
  </si>
  <si>
    <t>Endogenous product versus process innovation and a firm's propensity to export</t>
  </si>
  <si>
    <t>Sascha O. Becker</t>
  </si>
  <si>
    <t>Peter H. Egger</t>
  </si>
  <si>
    <t>EMPIRICAL ECONOMICS</t>
  </si>
  <si>
    <t>Business &amp; Economics; Mathematical Methods In Social Sciences</t>
  </si>
  <si>
    <t>This article provides an empirical analysis of the effects of new product versus process innovations on export propensity at the firm level. Product innovation is a key factor for successful market entry in models of creative destruction and Schumpeterian growth. Process innovation helps securing a firm's market position given the characteristics of its product supply. Both modes of innovation are expected to raise a firm's propensity to export. According to new trade theory, we conjecture that product innovation is relatively more important in that regard. We investigate these hypotheses in a rich survey panel data set with information about new innovations of either type. With a set of indicators regarding innovation motives and impediments and continuous variables at the firm and industry level at hand, we may determine the probability of launching new innovations and their impact on export propensity at the firm level through a double treatment approach.</t>
  </si>
  <si>
    <t>Product innovation</t>
  </si>
  <si>
    <t xml:space="preserve"> Process innovation</t>
  </si>
  <si>
    <t xml:space="preserve"> Propensity to export</t>
  </si>
  <si>
    <t xml:space="preserve"> Multiple treatment effects estimation</t>
  </si>
  <si>
    <t>https://link.springer.com/article/10.1007%2Fs00181-009-0322-6</t>
  </si>
  <si>
    <t>Scoping: Exploring a Collective R&amp;D Process for Entrepreneurs, Microenterprises, and SMEs</t>
  </si>
  <si>
    <t>The 20th DMI: Academic Design Management Conference Proceedings</t>
  </si>
  <si>
    <t>Contemporary Art Practice</t>
  </si>
  <si>
    <t>Over the past four-years the UK Arts and Humanities Research Council Knowledge Exchange Hub, Design in Action (DiA), has developed a model of design as a strategy for economic growth by supporting the full, staged process of design-led innovation. In this paper, the authors illustrate the initial phase of scoping which paves the way for product and service ideation. In this context, scoping is an active and open process of discovery using methods of co-operative inquiry to collectively investigate specific economic sectors. The paper demonstrates that scoping has the capacity to identify critical challenges and define new future innovation opportunities through a collective R&amp;D process</t>
  </si>
  <si>
    <t>Scoping</t>
  </si>
  <si>
    <t xml:space="preserve"> Design in Action</t>
  </si>
  <si>
    <t xml:space="preserve"> Design-led Innovation</t>
  </si>
  <si>
    <t>http://discovery.dundee.ac.uk/portal/en/research/scoping(73f76e7b-27b9-4959-a84f-351d1fe89f23).html</t>
  </si>
  <si>
    <t>Introduction: popular music and policy</t>
  </si>
  <si>
    <t>Shane Homan</t>
  </si>
  <si>
    <t>Jen Cattermole</t>
  </si>
  <si>
    <t>This special issue derives from the conference Policy Notes: Popular Music, Industry and the State hosted by the issue editors in Melbourne, 1820 June 2012. The conference marked the completion of a three-year Australian Research Council project, Policy Notes: Local Popular Music in Global Creative Economies that examined popular music policy in Scotland, New Zealand and Australia. The issue offers several case studies examining how local music-making has become part of creative industries practices and policies, and the challenges faced by the music industries and governments in the funding, regulation and management of popular music.</t>
  </si>
  <si>
    <t xml:space="preserve"> popular culture</t>
  </si>
  <si>
    <t>http://www.tandfonline.com/doi/abs/10.1080/10286632.2013.788165</t>
  </si>
  <si>
    <t>Popular Music and Cultural Policy</t>
  </si>
  <si>
    <t>[BOOK] Popular Music and Cultural Policy</t>
  </si>
  <si>
    <t>Monash University (Australia)</t>
  </si>
  <si>
    <t>Otago University (New Zealand)</t>
  </si>
  <si>
    <t>Popular music is increasingly visible in government strategies and policies. While much has been written about the expanding flow of music products and music creativity in emphasising the global nature of popular music, little attention has been paid to the flow of ideas about policy formation and debates between regions and nations. This book examines specific regional and national histories, and the different cultural values placed on popular music. The state emerges as a key site of tension between high and low culture, music as art versus music as commerce, public versus private interests, the right to make noisy art versus the right to a good night’s sleep. The political economy of urban popular music is a strong focus, examining attempts to combine and complement arts and cultural policies with ‘creative city’ and ‘creative industries’ strategies. The Anglophone case studies of policy contexts in Canada, Britain, the US and Australia reveal how the everyday influence and use of popular music is also about questions of aesthetics, funding and power.</t>
  </si>
  <si>
    <t>Media Studies</t>
  </si>
  <si>
    <t xml:space="preserve"> Production of Popular Music</t>
  </si>
  <si>
    <t xml:space="preserve"> Public Policy</t>
  </si>
  <si>
    <t>http://eprints.gla.ac.uk/106120/</t>
  </si>
  <si>
    <t>Animal spirits and organization</t>
  </si>
  <si>
    <t>Sheila C. Dow</t>
  </si>
  <si>
    <t>JOURNAL OF POST KEYNESIAN ECONOMICS</t>
  </si>
  <si>
    <t>animal spirits</t>
  </si>
  <si>
    <t xml:space="preserve"> uncertainty</t>
  </si>
  <si>
    <t xml:space="preserve"> organization</t>
  </si>
  <si>
    <t>http://web.b.ebscohost.com.ezproxy.is.ed.ac.uk/ehost/detail/detail?sid=cbceeda2-80f5-4320-89b7-e3299c64767a%40sessionmgr120&amp;vid=0&amp;hid=115&amp;bdata=JnNpdGU9ZWhvc3QtbGl2ZQ%3d%3d#AN=111246476&amp;db=bth</t>
  </si>
  <si>
    <t>Intercultural Opportunities and Regional Identity: Nordic Voices in Scottish Literature</t>
  </si>
  <si>
    <t>Silke Reeploeg</t>
  </si>
  <si>
    <t>eSharp</t>
  </si>
  <si>
    <t>Originally motivated by the 2008 ‘European Year of Intercultural
Dialogue’, the research agenda for this article is focussed on the ways in
which cultural and literary practices have become marked as national or
global.
 1 The central question explored is whether and how regional
literature may be said to mediate between different communities of
cultural practice, and national cultural ‘territories’, in a way that crosses
and interrogates established geo-political boundaries. In light of an
intercultural approach to this question, it seems most fruitful to define
Nordic literature as a site of interplay between plural, converging, but
also seemingly contradictory regions of identity, a site of continuous
change but, most importantly, of human agency, intercultural dialogue
and ‘our ability to go beyond the limits set by our existing beliefs and
practices’ (Callinicos 2006, p.243).</t>
  </si>
  <si>
    <t>cultural practices</t>
  </si>
  <si>
    <t xml:space="preserve"> literature</t>
  </si>
  <si>
    <t xml:space="preserve"> languages</t>
  </si>
  <si>
    <t>https://pure.uhi.ac.uk/portal/files/605012/eSharp_article_S_Reeploeg_Issue_15.pdf</t>
  </si>
  <si>
    <t>Distributed Authorship and Creative Communities</t>
  </si>
  <si>
    <t>Dichtung Digital</t>
  </si>
  <si>
    <t>In its requirement for both an author and reader art can be considered a participatory activity. Expanded concepts of agency, such as in actor-network-theory (Latour 2005), question what or who can be an active participant, allowing us to revisit the debate on authorship from a new perspective. We can ask whether creativity might be regarded as a form of social interaction rather than an outcome. How might we understand creativity as interaction between people and things, as sets of discursive relations rather than outcomes?
This paper seeks to articulate these issues, identifying a set of core questions and describing the context within which they will be addressed, indicating how these questions will be at the centre of the pan-European ELMCIP collaborative research project. The paper examines a specific example of a creative community and outlines the research methods we intend to employ during our proposed field work. The paper concludes with an outline of our expected outcomes.
Also presented as a peer reviewed paper at the International Symposium of Electronic Art 2011, where the author was Panel co-Chair, Sabanci University, Istanbul, Turkey and the Society for Science, Literature and the Arts conference 2010, School of Economics, Riga, Latvia.</t>
  </si>
  <si>
    <t>emergent community</t>
  </si>
  <si>
    <t>electronic literature</t>
  </si>
  <si>
    <t>http://www.research.ed.ac.uk/portal/en/publications/distributed-authorship-and-creative-communities(f9502015-86bc-4154-a392-c253f5b02032).html</t>
  </si>
  <si>
    <t>‘Having an Impact. Academics, the music industries and the problem of knowledge’</t>
  </si>
  <si>
    <t>Simon Frith</t>
  </si>
  <si>
    <t xml:space="preserve">This article reflects upon recent interest in knowledge transfer from higher education to the creative industries, using the UK music industries as a case study. It suggests that traditional academic values of impartiality and concern with research methodology can come in to conflict with instrumentalist agendas that see research as valuable only insofar as it fits with pre‐existing worldviews and policy ends. In this setting, knowledge resistance is often more significant than knowledge transfer and may be expected to frustrate any attempts to have an ‘impact’.
</t>
  </si>
  <si>
    <t>knowledge transfer</t>
  </si>
  <si>
    <t>academics</t>
  </si>
  <si>
    <t>value</t>
  </si>
  <si>
    <t>impact</t>
  </si>
  <si>
    <t>methodology</t>
  </si>
  <si>
    <t>http://www.research.ed.ac.uk/portal/en/publications/having-an-impact-academics-the-music-industries-and-the-problem-of-knowledge(9f5d437d-aadb-40c7-9b3b-b9b345910681).html</t>
  </si>
  <si>
    <t>Edinburgh Research Explorer</t>
  </si>
  <si>
    <t>The Art of Record Production</t>
  </si>
  <si>
    <t>Simon Zagorski-Thomas</t>
  </si>
  <si>
    <t xml:space="preserve">The playback of recordings is the primary means of experiencing music in contemporary society, and in recent years 'classical' musicologists and popular music theorists have begun to examine the ways in which the production of recordings affects not just the sound of the final product but also musical aesthetics more generally. Record production can, indeed, be treated as part of the creative process of composition. At the same time, training in the use of these forms of technology has moved from an apprentice-based system into university education. Musical education and music research are thus intersecting to produce a new academic field: the history and analysis of the production of recorded music. This book is designed as a general introductory reader, a text book for undergraduate degree courses studying the creative processes involved in the production of recorded music. The aim is to introduce students to the variety of approaches and methodologies that are currently being employed by scholars in this field. The book is divided into three sections covering historical approaches, theoretical approaches and case studies and practice. There are also three interludes of commentary on the academic contributions from leading record producers and other industry professionals. This collection gives students and scholars a broad overview of the way in which academics from the analytical and practice-based areas of the university system can be brought together with industry professionals to explore the ways in which this new academic field should progress.
</t>
  </si>
  <si>
    <t>http://www.research.ed.ac.uk/portal/en/publications/the-art-of-record-production(69b96c38-629c-4d5f-8bdc-0071a52be699).html</t>
  </si>
  <si>
    <t xml:space="preserve">Creativity as a Social Fact
</t>
  </si>
  <si>
    <t xml:space="preserve">[book] Musical Imaginations: Multidisciplinary perspectives on creativity, performance and perception
</t>
  </si>
  <si>
    <t xml:space="preserve">For a sociologist the ‘question of creativity’ is not why some people are creative and others not, nor how we can develop and encourage creativity in everyone, nor even what sort of mental processes creativity involves. Rather, sociologists are interested in creativity as a discourse — the social and cultural circumstances some human activities considered ‘creative’ are under — and an ideology. Why is human creativity considered to be such a good thing? This chapter argues that what is at issue in our understanding of creativity is not ‘creativity as a special sort of human activity’ nor creators as people with ‘special powers’ but creativity as a social fact, a way of thinking about what people do such that certain kinds of activity give people a particular social status. Such a way of thinking is the effect of social institutions. This argument is illustrated with reference to musical creativity, but the most useful starting point for this discussion is the recent history of ‘creativity’ as a more general term in political debate.
</t>
  </si>
  <si>
    <t>musical creativity</t>
  </si>
  <si>
    <t>human activity</t>
  </si>
  <si>
    <t>social fact</t>
  </si>
  <si>
    <t>social institutions</t>
  </si>
  <si>
    <t>http://www.research.ed.ac.uk/portal/en/publications/creativity-as-a-social-fact(9b0ba6be-5549-4dca-ab87-1f69252d867e).html</t>
  </si>
  <si>
    <t>Keywords in performer training</t>
  </si>
  <si>
    <t>Simon Murray</t>
  </si>
  <si>
    <t>THEATRE DANCE AND PERFORMANCE TRAINING</t>
  </si>
  <si>
    <t>Multidisciplinary: Arts &amp; Humanities</t>
  </si>
  <si>
    <t>More a collection of reflections and provocations than an essay, 'Keywords in performer training' identifies 12 words or phrases which are in common usage in contemporary performance training and examines the various and often conflicting usages which are attached to them. Explicitly following Raymond Williams' ground-breaking 1976 publication Keywords, the essay scrutinises and scans the contemporary treatment of these words, and how they are used and misused in the vernacular of theatre and performance training practices. It does not seek to provide definitive meaning to the keywords and - deliberately - leaves many questions unanswered, in the spirit of provoking and animating conversation as to how these terms shift and become contested as cultural, pedagogical and ideological conditions change.</t>
  </si>
  <si>
    <t>keywords</t>
  </si>
  <si>
    <t xml:space="preserve"> unruliness</t>
  </si>
  <si>
    <t xml:space="preserve"> neutral</t>
  </si>
  <si>
    <t xml:space="preserve"> energy</t>
  </si>
  <si>
    <t xml:space="preserve"> intuition</t>
  </si>
  <si>
    <t xml:space="preserve"> depth</t>
  </si>
  <si>
    <t xml:space="preserve"> skill</t>
  </si>
  <si>
    <t xml:space="preserve"> rigour</t>
  </si>
  <si>
    <t xml:space="preserve"> resistance</t>
  </si>
  <si>
    <t xml:space="preserve"> physical</t>
  </si>
  <si>
    <t xml:space="preserve"> vocation</t>
  </si>
  <si>
    <t xml:space="preserve"> Raymond Williams</t>
  </si>
  <si>
    <t>https://apps.webofknowledge.com/full_record.do?product=WOS&amp;search_mode=GeneralSearch&amp;qid=5&amp;SID=2DSKlEYPndjZeiiIqZy&amp;page=1&amp;doc=29&amp;cacheurlFromRightClick=no</t>
  </si>
  <si>
    <t>A Framework for Services Evaluation in Integrated Design Consultancies: A Triangular Approach</t>
  </si>
  <si>
    <t>Sotiris T Lalaounis</t>
  </si>
  <si>
    <t>Bruce M Wood</t>
  </si>
  <si>
    <t>D.K. Harrison</t>
  </si>
  <si>
    <t>DESIGN JOURNAL</t>
  </si>
  <si>
    <t>The design sector is a dynamic field characterized by fierce competition. Design consultancies, namely those companies which provide design services to other organizations in the form of consultancy work, are increasingly challenged to commit time and resources to their business development. Additionally, design-aware clients require from them greater levels of operational sophistication. This paper presents a triangular framework which integrated design consultancies, i.e. those integrating a number of design services under one roof, can use to assess their client services, design work and their own marketing activities. It consists of three entities: the consultancy, the client and the account, a notional entity which includes the collective of past, ongoing and future design projects for the same client, involves teams from the other two entities and requires their synergy. Each of these relate to a number of criteria which they are judged against, as well as criteria which interconnect them. The framework was applied in a Glasgow-based integrated design consultancy which provided important intelligence for the consultancy and tested the framework's effectiveness. The framework proved a very useful tool for any integrated design consultancy aiming to assess its services in light of its continuous business development.</t>
  </si>
  <si>
    <t>client services assessment</t>
  </si>
  <si>
    <t xml:space="preserve"> business development</t>
  </si>
  <si>
    <t>http://www.tandfonline.com/doi/abs/10.2752/175630612X13330186684079</t>
  </si>
  <si>
    <t>DIGITAL LIBRARY COLLABORATION: A SERVICE-ORIENTED PERSPECTIVE</t>
  </si>
  <si>
    <t xml:space="preserve">Steven Buchanan </t>
  </si>
  <si>
    <t>Forbes Gibb</t>
  </si>
  <si>
    <t>Susan Simmons</t>
  </si>
  <si>
    <t>David McMenemy</t>
  </si>
  <si>
    <t>LIBRARY QUARTERLY</t>
  </si>
  <si>
    <t>NHS Ayrshire &amp; Arran, Department of Organization &amp; Human Resources Development</t>
  </si>
  <si>
    <t>Information Science &amp; Library Science</t>
  </si>
  <si>
    <t>Collaboration in the digital domain offers an opportunity to provide enhanced digital services and extended reach to the community. This article adopts a service-oriented perspective through which it considers environmental drivers for digital library collaboration; discusses emergent collaborative partnerships across UK educational institutions, social services, health services, private industry, and cultural sectors; considers associated challenges; and identifies best practices. Existing and potential synergistic relationships are explored across the broader cultural sector-in particular, with the respective processes of libraries, museums, archives, arts and broadcasting organizations comprehensively identified and mapped (commonality), and the relationship to service-oriented architecture highlighted. The degree of digital service collaboration is also explored through an indicative review of Scottish public library websites, encompassing thirty-two regional library networks and including the National Library. Collaboration is found to be evident but limited in the digital domain, with strategic and architectural recommendations made.</t>
  </si>
  <si>
    <t>PUBLIC-LIBRARIES</t>
  </si>
  <si>
    <t xml:space="preserve"> MUSEUMS</t>
  </si>
  <si>
    <t xml:space="preserve"> PARTNERSHIPS</t>
  </si>
  <si>
    <t xml:space="preserve"> MANAGEMENT</t>
  </si>
  <si>
    <t>http://www.journals.uchicago.edu/doi/10.1086/665930</t>
  </si>
  <si>
    <t>In search of innovative capabilities of communities of practice: A systematic review and typology for future research</t>
  </si>
  <si>
    <t>Steven Pattinson</t>
  </si>
  <si>
    <t>David Preece</t>
  </si>
  <si>
    <t>Patrick Dawson</t>
  </si>
  <si>
    <t>Management Learning</t>
  </si>
  <si>
    <t>Sheffield Hallam University</t>
  </si>
  <si>
    <t>Teeside University</t>
  </si>
  <si>
    <t>Management Studies</t>
  </si>
  <si>
    <t>The concept of communities of practice has generated considerable debate among scholars of management. Attention has shifted from a concern with the transmission and reproduction of knowledge towards their utility for enhancing innovative potential. Questions of governance, power, collaboration and control have all entered the debate with different theorizations emerging from a wide mix of empirical research. We appraise these key findings through a critical review of the literature. From a divergent range of findings, we identify four main ways in which communities of practice enable and constrain innovative capabilities as (a) enablers of learning for innovation, (b) situated platforms for professional occupations, (c) dispersed collaborative environments and (d) governance structures designed for purpose. Our conclusion signals the way forward for further research that could be used to improve our understanding of different contextual forms and how they may align with organizations in enabling rather than constraining innovative capabilities.</t>
  </si>
  <si>
    <t>Communities of practice</t>
  </si>
  <si>
    <t xml:space="preserve"> innovative capabilities</t>
  </si>
  <si>
    <t xml:space="preserve"> organizational learning</t>
  </si>
  <si>
    <t>http://aura.abdn.ac.uk/handle/2164/6152</t>
  </si>
  <si>
    <t>Beyond the creative industries.</t>
  </si>
  <si>
    <t>Stuart MacDonald</t>
  </si>
  <si>
    <t>Although Creative Industries as engines of post-industrial economies have assumed an increasing global priority with implications for art education at all levels few studies exist. Nomenclature here is contested, especially when arts’ role appears freighted with alien concepts of industry and commerce. But much of this debate concerns visual and performing arts, only part of a larger cluster comprising, amongst others, architecture, design, fashion and games. And, Creative Industries are now seen as important socially as economically. This article takes classification as least problematic, concentrating instead on people working in the Creative Industries (largely in Glasgow and Scotland), their interactions and networking within a creative ecology, and real-world interactions with education. It presents examples of collaboration, co-creativity and co-design, and cross-disciplinarity, arguing for a strategic role for design and design thinking linked to social and economic innovation, where educational gains are prime, and revisiting earlier debates about postmodern art education</t>
  </si>
  <si>
    <t xml:space="preserve"> co-design</t>
  </si>
  <si>
    <t xml:space="preserve"> creative ecology</t>
  </si>
  <si>
    <t xml:space="preserve"> cross-disciplinarity</t>
  </si>
  <si>
    <t xml:space="preserve"> design thinking</t>
  </si>
  <si>
    <t>https://openair.rgu.ac.uk/handle/10059/998</t>
  </si>
  <si>
    <t>Designing engagement: the new edge.</t>
  </si>
  <si>
    <t>[BOOK] Cool: applied visual arts in the North</t>
  </si>
  <si>
    <t>https://openair.rgu.ac.uk/handle/10059/1013</t>
  </si>
  <si>
    <t>Engaging the future.</t>
  </si>
  <si>
    <t>Crossover - Collaborating for Success: 2013 International Conference on Cultural and Creative Industries, Yunlin, Taiwan 12.04.13. Unpublished.</t>
  </si>
  <si>
    <t>Whilst design thinking and user needs and experience remain important to the debate about design and design as a driver of innovation, this paper suggests that greater attention should be given to the increasing importance of engagement. We need to understand more about how we engage with products, with services, how we engage in a social way, and the potential power of the design of that engagement. This paper therefore looks at design in terms of the social environment including social enterprise and innovation. It discusses the interfusion of design and other areas of knowledge including anthropology, sociology and new areas of practice like service design, including engaging a wide range of stakeholders. Emerging concerns for policy development are raised and new trends in the creative economy. Recent crosscutting practice in the UK is referenced, especially case studies where design is seen as solution to major social challenges – health, ageing, and urban/rural regeneration</t>
  </si>
  <si>
    <t xml:space="preserve"> service design.</t>
  </si>
  <si>
    <t>https://openair.rgu.ac.uk/handle/10059/1027</t>
  </si>
  <si>
    <t>Joined up creativity: creative industries and Scotland’s urban and rural creative economy.</t>
  </si>
  <si>
    <t>[BOOK] Designs on democracy: architecture and design in Scotland post devolution.</t>
  </si>
  <si>
    <t>Central to Scotland’s creative economy is Creative Scotland, the national agency, which sits within the broader context of creative and cultural provision. For the first time a corporate plan has been produced that includes working across the span of Scotland’s Creative and Cultural Industries (CCIs) with a diverse range of partners. This paper focuses on the current status of Scotland’s Creative Economy, particularly the little studied Creative Rural Economy. The paper then examines definitions, convergence on key issues and the move from list-based categorisation to more refined analyses. An international comparison including another creative rural economy is also attempted. Policy and practice is assessed with reference to the interconnectedness of creative nation, city, region, project, place and people alongside themes such as partnership, skills, infrastructure, design, spillovers and sector growth. Lastly, the unique needs of the Creative Rural Economy are highlighted as well as the requirement for dedicated business and support tools</t>
  </si>
  <si>
    <t>Creative and cultural industries</t>
  </si>
  <si>
    <t xml:space="preserve"> creative rural economy</t>
  </si>
  <si>
    <t>https://openair.rgu.ac.uk/handle/10059/997</t>
  </si>
  <si>
    <t>Tools for community - Ivan Illich's legacy.</t>
  </si>
  <si>
    <t>International Journal of Education through Art</t>
  </si>
  <si>
    <t>Although it is 40 years since Ivan Illich published Tools for Conviviality, the word 'convivial' retains an appeal conjuring up liveliness, sociability and, in this age of economic uncertainty, optimism. But in an era of co-creation and co-production the word 'tools' has attracted greater attention, heralding Illich is due for regeneration. Superficially, the rise of technologies like Facebook and smartphones signal Illich's convivial tools have arrived, giving creativity to a mass audience. This article questions whether this is so by revisiting Illich's critique of capitalism and its institutions, particularly education, and examining claims that we have indeed built tools of conviviality. It seeks to reframe convivial tools and the democratization of education by looking at developments beyond digital technology to include design strategy linked to community challenges. The opportunity is taken to re-contextualize Illich's ideas on de-schooling by providing models and a case study exemplar whilst raising issues for design education.</t>
  </si>
  <si>
    <t xml:space="preserve"> craft</t>
  </si>
  <si>
    <t xml:space="preserve"> tools</t>
  </si>
  <si>
    <t>https://openair.rgu.ac.uk/handle/10059/1014</t>
  </si>
  <si>
    <t>R&amp;D in Creative Industries: Some Lessons from the Book Publishing sector!</t>
  </si>
  <si>
    <t>Sukhpreet Singh</t>
  </si>
  <si>
    <t>Website/Blog publication</t>
  </si>
  <si>
    <t>In a timely post in the Managing Culture section of the Tafter Journal, Pierre-Jean Benghozi and Elisa Salvador from Ecole Polytechnique Paris, argue that despite an increase in interest in the strategic and economic dimensions of creative industries (CIs) and their business models, the issue of managing R&amp;D in the creative industries is severely neglected, with most organizations providing for poor investments in the R&amp;D function. They cite innovations such as, the sound recording by Edison/ General Electric in the early 20th Century, the Walkman by Sony, and, the Appstore by Apple, where disruptive innovations strategically changing the landscape of a creative industry have come from outside the industry, and where creative firms have not managed to control their innovation. This has been attributed to poor investment in the R&amp;D function within CIs.</t>
  </si>
  <si>
    <t>http://eprints.gla.ac.uk/112934/</t>
  </si>
  <si>
    <t>The Scottish dimension of British arts government: a historical perspective</t>
  </si>
  <si>
    <t>Susan Galloway</t>
  </si>
  <si>
    <t>Whereas most histories of British arts patronage have viewed the tensions between core and periphery in terms of the relationship between the Arts Council of Great Britain (ACGB) and the English regions, this article examines the relationship between London and Scotland, a country with its own distinctive history of regional arts development. It considers how the autonomy of the Scottish Arts Council (SAC) was tested in conflicts involving both ACGB and government for control of Scottish arts policy from the 1940s onwards. Our argument is that, from the establishment of ACGB's Scottish Committee – SAC's forerunner – in 1947 until devolution in 1999, Scotland enjoyed considerable autonomy over arts policy, because it was at “double arm's length” from government. This made it less directly accountable, but it also allowed Scotland the freedom to develop the arts in different ways to the rest of Britain. Devolution ended this “double arm's length” relationship and the article argues that the politicization of the arts combined with the drive for public sector efficiency since then, has taken Scotland along a path of convergence with England, both in models of governance and policy.</t>
  </si>
  <si>
    <t>Scottish Arts Council</t>
  </si>
  <si>
    <t xml:space="preserve"> arm's length</t>
  </si>
  <si>
    <t xml:space="preserve"> national identity</t>
  </si>
  <si>
    <t xml:space="preserve"> devolution</t>
  </si>
  <si>
    <t>http://eprints.gla.ac.uk/32249/</t>
  </si>
  <si>
    <t>Crossing over, into and back: design disciplines and identities.</t>
  </si>
  <si>
    <t>Susan Marie Fairburn</t>
  </si>
  <si>
    <t>8th international conference on engineering and product design education (E&amp;PDE16): design education, 8-9 September 2016, Aalborg, Denmark</t>
  </si>
  <si>
    <t xml:space="preserve">Increasingly design education is taking place within a Krauss-ion 'expanded field' of cross disciplinary practice. This explorative nature of design, when set against notions of traditional disciplines, will ask graduates to participate with certainty and confidence in this 'expanded field'. We argue that developing disciplinary identity, when reinforced by actively working across disciplines, demonstrates the value of creative solutions arising from a collaborative project space. This paper outlines a strategy to engage students in negotiating this expanded design identity through wide ranging partnerships, which purposefully inform the collaborative, and cross-disciplinary nature of this approach. Key to each project is the collaborative interaction between external partners and mixed design groups from Fashion &amp; Textiles, 3D Design and Communication Design. The overview and analysis of this longitudinal cross-disciplinary initiative provides insights that support a clear and positive impact on student's engagement with interdisciplinary experience and onward professional attributes (transferable skills). Findings are informed by student questionnaires, stakeholder feedback, staff interviews, and small group discussions. This paper shares perspectives on cross-disciplinary working strategies in design education and notions of design identity at a time when disciplinary identity is blurring for a future generation of design practitioners.
</t>
  </si>
  <si>
    <t>Design Education</t>
  </si>
  <si>
    <t xml:space="preserve"> Cross Disciplinary</t>
  </si>
  <si>
    <t xml:space="preserve"> Collaboration</t>
  </si>
  <si>
    <t xml:space="preserve"> Identity.</t>
  </si>
  <si>
    <t>https://openair.rgu.ac.uk/handle/10059/1917</t>
  </si>
  <si>
    <t>But ye de de art, divvint ye?' Authenticity, identity and the historicisation of the Pitmen Painters</t>
  </si>
  <si>
    <t>Susannah Thompson</t>
  </si>
  <si>
    <t>VISUAL STUDIES</t>
  </si>
  <si>
    <t>Not for Designers: On the Inadequacies of EU Design Law and How to Fix It</t>
  </si>
  <si>
    <t>Thomas Margoni</t>
  </si>
  <si>
    <t>JIPITEC : Journal of Intellectual Property, Information Technology and E-Commerce Law</t>
  </si>
  <si>
    <t>Law and Philosophy</t>
  </si>
  <si>
    <t>Design rights represent an interesting example of how the EU legislature has successfully regulated an otherwise heterogeneous field of law. Yet this type of protection is not for all. The tools created by EU intervention have been drafted paying much more attention to the industry sector rather than to designers themselves. In particular, modern, digitally based, individual or small-sized, 3D printing, open designers and their needs are largely neglected by such legislation. There is obviously nothing wrong in drafting legal tools around the needs of an industrial sector with an important role in the EU economy, on the contrary, this is a legitimate and good decision of industrial policy. However, good legislation should be fair, balanced, and (technologically) neutral in order to offer suitable solutions to all the players in the market, and all the citizens in the society, without discriminating the smallest or the newest: the cost would be to stifle innovation. The use of printing machinery to manufacture physical objects created digitally thanks to computer programs such as Computer-Aided Design (CAD) software has been in place for quite a few years, and it is actually the standard in many industrial fields, from aeronautics to home furniture. The change in recent years that has the potential to be a paradigm-shifting factor is a combination between the opularization of such technologies (price, size, usability, quality) and the diffusion of a culture based on access to and reuse of knowledge. We will call this blend Open Design. It is probably still too early, however, to say whether 3D printing will be used in the future to refer to a major event in human history, or instead will be relegated to a lonely Wikipedia entry similarly to ³Betamax² (copyright scholars are familiar with it for other reasons). It is not too early, however, to develop a legal analysis that will hopefully contribute to clarifying the major issues found in current EU design law structure, why many modern open designers will probably find better protection in copyright, and whether they can successfully rely on open licenses to achieve their goals. With regard to the latter point, we will use Creative Commons (CC) licenses to test our hypothesis due to their unique characteristic to be modular, i.e. to have different license elements (clauses) that licensors can choose in order to adapt the license to their own needs."</t>
  </si>
  <si>
    <t>CC0</t>
  </si>
  <si>
    <t xml:space="preserve"> CDR</t>
  </si>
  <si>
    <t>https://dspace.stir.ac.uk/handle/1893/22233#.WM-QhBicaRs</t>
  </si>
  <si>
    <t>Entrepreneurial capital: exploring the perspectives of craft entrepreneurs</t>
  </si>
  <si>
    <t>Tobias Pret</t>
  </si>
  <si>
    <t>36th Institute for Small Business and Entrepreneurship Conference 2013 - Cardiff, United Kingdom</t>
  </si>
  <si>
    <t>This paper explores the importance of entrepreneurial capital for small firms in the craft industries. Specifically, it adopts Bourdieu’s (1986) perspective on capital and investigates the interplay between different forms of capital and also between entrepreneurial capital and experiences of entrepreneurship. This study draws on the emerging body of research on entrepreneurial capital (Erikson, 2002; Firkin, 2003), which highlights the crucial role that non - financial resources play in facilitating firms’ successes (Bhagavatula et al., 2010; Davidsson and Honig, 2003). To date, little attention has been paid to the convertible, multifaceted nature of entrepreneurial capital (Shaw et al., 2008). This paper seeks to address this research gap by exploring the perspectives of craft entrepreneurs. Craft firms are especially relevant to this study as they are regarded as under - researched (Tregear, 2003) and restrained by limited financial resources (Burns et al., 2012). This paper adopts a multiple - case study approach and analyses craft firms in two rural areas (south - west Scotland and north - east England). In answer to the call for more methodological and paradigmatic diversity (Grant and Perren, 2002; Neergaard and Ulhøi, 2007), we chose to embrace an interpretivist perspective and conduct a phenomenological inquiry (Cope, 2005). Thus, the theoretical propositions we develop are grounded in the lived experiences of the participating entrepreneurs. Our study highlights the importance of social, cultural/human and symbolic capital to small firm owners and illustrates the fundamental role of these non - financial resources in supplementing craft entrepreneurs' economic capital. Our findings also reveal that the entrepreneurial capital possessed by and available to entrepreneurs is multifaceted and convertible. Furthermore, our empirical evidence shows that craft entrepreneurs are willing to share their capital in order to help one another and advance the industry as a whole. Our findings suggest that small firm owners will benefit from recognising the convertible nature of their entrepreneurial capital. Additionally, we propose that entrepreneurs who seek to produce expensive and specialised craft items acquire high levels of social, cultural and symbolic capital to facilitate their sales. Our findings will be of interest to educators and policymakers as they will be able to support entrepreneurs in expanding their entrepreneurial capital. This paper draws on rich empirical evidence to contribute to the academic debate on entrepreneurial capital. It also adds to the limited amount of business research conducted on firms in craft industries. Our study will be of practical value to small firm owners in general and craftspeople in particular as they will be able to learn from the advice derived from the lived experiences of the participants in this study.</t>
  </si>
  <si>
    <t xml:space="preserve"> craft entrepreneurs</t>
  </si>
  <si>
    <t xml:space="preserve"> cultural capital</t>
  </si>
  <si>
    <t xml:space="preserve"> symbolic capital</t>
  </si>
  <si>
    <t xml:space="preserve"> economic capital</t>
  </si>
  <si>
    <t>https://pure.strath.ac.uk/portal/en/publications/entrepreneurial-capital(c5d97ab3-d062-4278-97bb-9a2321f109a7).html</t>
  </si>
  <si>
    <t>Entrepreneurial ideation: exploring the role of creativity</t>
  </si>
  <si>
    <t>Babson College Entrepreneurship Research Conference 2016</t>
  </si>
  <si>
    <t>Creativity is key to producing novel and useful ideas that can be turned into viable business opportunities. However, little is known about how entrepreneurs employ creativity to develop ideas over time. In this paper, we address this research gap by exploring the perspectives of entrepreneurs in creative industries.</t>
  </si>
  <si>
    <t xml:space="preserve"> ideation</t>
  </si>
  <si>
    <t xml:space="preserve"> creative entrepreneurs</t>
  </si>
  <si>
    <t xml:space="preserve"> strategy</t>
  </si>
  <si>
    <t>https://pure.strath.ac.uk/portal/en/publications/entrepreneurial-ideation(3c8d440f-ec4d-4f61-95f1-3aa67ec5513e).html</t>
  </si>
  <si>
    <t>Painting the full picture: The conversion of economic, cultural, social and symbolic capital</t>
  </si>
  <si>
    <t>This article explores how and why entrepreneurs convert their available economic, cultural, social and symbolic capital. We utilise Bourdieu’s theory of practice as a conceptual framework to explore the lived experiences of 10 craft entrepreneurs. This study reveals that transforming capital is a natural and enjoyable process, with our findings highlighting the convertible, multifaceted nature of different forms of capital. We also uncover previously unidentified forms of capital conversions and demonstrate that the conversion process can involve multiple forms of capital. Furthermore, our findings show that craft entrepreneurs give no primacy to economic capital, whose transformations form part of a larger process of capital conversion.</t>
  </si>
  <si>
    <t xml:space="preserve"> entrepreneurial capitals</t>
  </si>
  <si>
    <t xml:space="preserve"> phenomenological inquiry</t>
  </si>
  <si>
    <t xml:space="preserve"> practice theory</t>
  </si>
  <si>
    <t>http://journals.sagepub.com/doi/full/10.1177/0266242615595450</t>
  </si>
  <si>
    <t>The role of creativity in entrepreneurial ideation</t>
  </si>
  <si>
    <t>2016 Australian Centre for Entrepreneurship Research Exchange (ACERE) Conference - Gold Coast , United Kingdom</t>
  </si>
  <si>
    <t>Creativity is a necessity for generating ideas that can be turned into business opportunities. However, little is known about how entrepreneurs employ creativity to develop ideas over time. We address this research gap by exploring strategies that entrepreneurs pursue to engage in ideation processes. Set within the context of the UK craft industry, this study investigates the lived experiences of 10 creative entrepreneurs over 18 months. Our findings highlight the continuous and cumulative nature of ideation processes. We uncover the creative entrepreneurs rarely experience eureka moments, but rather refine emerging concepts over time. The conceptual framework we develop explains the relationship between creativity, ideas, personal style and market trends. Particularly, we propose that entrepreneurs employ creation strategies, which facilitate spotting trends in the market in order to advance personal style and, by extension, creativity. Our study highlights the over lapping and intertwined nature of these processes. Thus, our findings contradict prevailing views, which juxtapose creation and discovery theories of entrepreneurial action.</t>
  </si>
  <si>
    <t xml:space="preserve"> creation strategies</t>
  </si>
  <si>
    <t xml:space="preserve"> discovery strategies</t>
  </si>
  <si>
    <t>https://pure.strath.ac.uk/portal/en/publications/the-role-of-creativity-in-entrepreneurial-ideation(9432ca54-5714-4af3-8eca-6758bf38d04e).html</t>
  </si>
  <si>
    <t>Distilling More than 2,000 Years of History into 161,000 Square Feet of Display Space: Limiting Britishness and the Failure to Create a Museum of British History</t>
  </si>
  <si>
    <t>Tom Carter</t>
  </si>
  <si>
    <t>Iain Robertson</t>
  </si>
  <si>
    <t>Rural History</t>
  </si>
  <si>
    <t>National museums both mediate and inculcate official and formal versions of national culture and by this means make and maintain national identity. Three times in the course of the twentieth century, various groups have attempted, and failed, to establish a national museum, identified variously as British or English. This paper explores just one of those attempts: the Museum of British History Project, first proposed in 1996 and finally killed off in 2008. The focus here is, therefore, on failure and on the role of the conflation of Britishness and Englishness in that failure as well as the nature of British identity construction more generally.
All three attempts to create a national museum placed the rural idyll at the heart of the project. In the course of a detailed investigation of the Museum of British History project, this paper will pay particular attention to the proposed designs for a ‘British Landscape Gallery’ and the project's hegemonic, ruralised and Anglocentric perspectives. The gallery was the principal way in which established constructs of England and Englishness became conflated in the museum with Britain and Britishness and served to perpetuate the dominance of the ‘rural idyll’ in hegemonic manifestations of the nation. But the project remained stillborn in the face of the new museology: a failure which undoubtedly demonstrates the limits to the cultural power of the rural idyll.</t>
  </si>
  <si>
    <t>https://www.cambridge.org/core/journals/rural-history/article/div-classtitledistilling-more-than-2000-years-of-history-into-161000-square-feet-of-display-space-limiting-britishness-and-the-failure-to-create-a-museum-of-british-historydiv/A2CD79BBA6F9744FDB14FCA00A16AC88</t>
  </si>
  <si>
    <t>Content analysis of a rural community’s interaction with its cultural heritage through a longitudinal display deployment</t>
  </si>
  <si>
    <t>Trien V. Do</t>
  </si>
  <si>
    <t>Proceedings of the 2015 British HCI Conference 2015</t>
  </si>
  <si>
    <t xml:space="preserve">In this paper we present content analysis related to our longitudinal deployment of the Wray Photo Display within a rural village community. The situated display based system enables village residents to upload images (typically photos) relating to their community for viewing by fellow residents and visitors to the village. Residents can also provide a response to pictures via the system’s commenting feature. A content analysis has revealed that the majority of images uploaded to the system relate to the cultural heritage of the village (across both ‘past’ and ‘contemporary’ categories). Furthermore, analysis of the comments relating to these images reveals a wide range of use, including: clarification (e.g. the subject of the photo or the period when it was taken), identification (e.g. identification of relatives in the photo) and narratives (e.g. “...my mum &amp; dad rented from Mr Phillipson who lived next door...").
</t>
  </si>
  <si>
    <t>Community interaction</t>
  </si>
  <si>
    <t xml:space="preserve"> public displays</t>
  </si>
  <si>
    <t xml:space="preserve"> pervasive displays</t>
  </si>
  <si>
    <t xml:space="preserve"> community needs</t>
  </si>
  <si>
    <t xml:space="preserve"> grounded analysis</t>
  </si>
  <si>
    <t xml:space="preserve"> community generated content.</t>
  </si>
  <si>
    <t>http://discovery.dundee.ac.uk/portal/en/research/content-analysis-of-a-rural-communitys-interaction-with-its-cultural-heritage-through-a-longitudinal-display-deployment(d1732d2b-9c98-41cb-86e5-6d814d2a04f7).html</t>
  </si>
  <si>
    <t>Citizenship and Museum Workers: a comparative study of Scotland, England and Wales</t>
  </si>
  <si>
    <t>Vikki McCall</t>
  </si>
  <si>
    <t>Engage</t>
  </si>
  <si>
    <t>Faculty of Social Sciences</t>
  </si>
  <si>
    <t>Citizenship has always been linked to culture and therefore of concern to cultural services. There has been a historical connection between culturalpolicy and a ‘civilising mission'. In recent years,policy expectations placed on cultural institutions have gone beyond ‘traditional' cultural objectives,to include anything from tackling social exclusionto creating wider societal change. In regards topolicy this has included, as Gray puts it, ‘more orless anything else up to and including planning thekitchen sink.'  Museums in particular have beencalled upon to encourage citizenship through ideas of social justice and belonging, amidst ongoingdebates on citizenship, inclusion and identity.</t>
  </si>
  <si>
    <t>https://dspace.stir.ac.uk/handle/1893/18384#.WM-RMRicaRs</t>
  </si>
  <si>
    <t>Generating Stylistic Innovation: A Process Perspective</t>
  </si>
  <si>
    <t>Yen Tran</t>
  </si>
  <si>
    <t>INDUSTRY AND INNOVATION</t>
  </si>
  <si>
    <t>In contrast to technological innovation, little is known about how innovation arises in the creative industries. This inductive study of product development practices in five fashion firms examines how organizations in the fashion industry develop a particular type of innovation: stylistic innovation. The resulting theoretical framework reveals that successful fashion firms develop stylistic innovations based on a unique combination of three sets of interrelated product development practices—creative sensing (inspiration-based), stylistic orchestrating (coherence-focused) and agile synchronization (timing-driven). This study's main contributions to the innovation literature are its crystallization of the key properties of stylistic product innovation, its development practices and extension of thinking about how these properties are different from prior development practices found in traditional technological industries.</t>
  </si>
  <si>
    <t>Stylistic innovation</t>
  </si>
  <si>
    <t xml:space="preserve"> product development practices</t>
  </si>
  <si>
    <t xml:space="preserve"> fashion industry</t>
  </si>
  <si>
    <t>http://www.tandfonline.com/doi/abs/10.1080/13662711003633322</t>
  </si>
  <si>
    <t>First order codes</t>
  </si>
  <si>
    <t>creative skills, design</t>
  </si>
  <si>
    <t>employees, employment practices, innovation skills</t>
  </si>
  <si>
    <t>design engineering</t>
  </si>
  <si>
    <t>design-thinking for organizational innovation; drivers of innovation; process of innovation</t>
  </si>
  <si>
    <t>computer games industry; human resources, people management; too much focus on innovation might hurt organizational culture;  management and worker perspectives on innovation</t>
  </si>
  <si>
    <t>creativity vs innovation; not all creativity is utilised for innovation purposes?; terminology clutter</t>
  </si>
  <si>
    <t>innovation of museum practices</t>
  </si>
  <si>
    <t>how innovation emerges within CIs; fashion; product innovation and how different from traditional technology industries</t>
  </si>
  <si>
    <t xml:space="preserve">rural SMEs not constrained in CIs by space/distance; technological innovations make rural more accessible in the CIs; but haven't built a revolution/phenom of fresh CIs in abundance in Scotland (rather made life easier); </t>
  </si>
  <si>
    <t>entrepreneurial orientation; the threat of internationalisation; innovative strategies vs cost-reduction to sustain/grow business</t>
  </si>
  <si>
    <t>lack of an innovation culture, leads to lack of clarity on how to be innovative; design-thinking can alleviate</t>
  </si>
  <si>
    <t xml:space="preserve">design-thinking; human-centred innovation; </t>
  </si>
  <si>
    <t xml:space="preserve">design-thinking; design as driver of innovation; more attention on engagement (PEOPLE); social environment: social enterpise, social innovation?; </t>
  </si>
  <si>
    <t>disconect between art and commerce; strategic role of design and design-thinking for social and economic innovation</t>
  </si>
  <si>
    <t xml:space="preserve">communities of practice; interaction with innovative capabilities; </t>
  </si>
  <si>
    <t>innovation within human resources-people management; SMEs within CIs; management vs employees</t>
  </si>
  <si>
    <t xml:space="preserve">design as strategy, strategic deisgn for economic growth (policy led); </t>
  </si>
  <si>
    <t>fashion; innovation within the industry towards a new type of economy; cicular economy; new business models</t>
  </si>
  <si>
    <t>designer as mediator in planning and policy; strategic design</t>
  </si>
  <si>
    <t>design-thinking, design mindfulness; role and responsibility of designers; design/craft education should include innovation as part of curriculum</t>
  </si>
  <si>
    <t>makerspaces and role in fostering innovation/innovation practices/ communities of practice?</t>
  </si>
  <si>
    <t>design, design-led innovation</t>
  </si>
  <si>
    <t>product innovation; craft; innovative/adaptive tools; technology</t>
  </si>
  <si>
    <t>organizational culture; manager vs employee</t>
  </si>
  <si>
    <t>the types of people who drive innovation within CIs;</t>
  </si>
  <si>
    <t>Misfits, Mavericks and Mainstreams: Drivers of Innovation in the Creative Industries</t>
  </si>
  <si>
    <t>Silviya Svejenova</t>
  </si>
  <si>
    <t>Jesper Strandgaard Pedersen</t>
  </si>
  <si>
    <t>agency</t>
  </si>
  <si>
    <t xml:space="preserve"> art world</t>
  </si>
  <si>
    <t xml:space="preserve"> capitals</t>
  </si>
  <si>
    <t xml:space="preserve"> convention</t>
  </si>
  <si>
    <t xml:space="preserve"> evaluation</t>
  </si>
  <si>
    <t xml:space="preserve"> field</t>
  </si>
  <si>
    <t xml:space="preserve"> materiality</t>
  </si>
  <si>
    <t xml:space="preserve"> meaning</t>
  </si>
  <si>
    <t>media; human-centred design; innovative products; design thinking</t>
  </si>
  <si>
    <t>copyright; public domain definition</t>
  </si>
  <si>
    <t>digital; tv; public policy</t>
  </si>
  <si>
    <t>innovation management; relationship between innovation and organizational culture; organizational abidexterity; computer games industry</t>
  </si>
  <si>
    <t>strategy; business models; research and development; disruptive innovation outside of CIs change CI landscape</t>
  </si>
  <si>
    <t>globalisation; innovation to interact with multinational audiences</t>
  </si>
  <si>
    <t>dark side of innovation within organizational life; strategy and scenario planning</t>
  </si>
  <si>
    <t>digital technology innovation within film; effect on work practices</t>
  </si>
  <si>
    <t>digital tools; innovation in film</t>
  </si>
  <si>
    <t>production and organizational life; management</t>
  </si>
  <si>
    <t>http://www.e-elgar.com/shop/handbook-of-management-and-creativity?___website=uk_warehouse</t>
  </si>
  <si>
    <t>product innovation and process innovation; exporting</t>
  </si>
  <si>
    <t>animal spirits and innovation</t>
  </si>
  <si>
    <t>creativity's link with innovation</t>
  </si>
  <si>
    <t>design</t>
  </si>
  <si>
    <t>creativity link with innovation; innovative products</t>
  </si>
  <si>
    <t>nature of business in globalized world</t>
  </si>
  <si>
    <t>haute cuisine; management innovation; process; link between creativity and innovation process (embedded &amp; intuitive)</t>
  </si>
  <si>
    <t>design-thinking; comparitive between industries; improvisation and design process</t>
  </si>
  <si>
    <t>nature of creativity and innovation; haute cuisine</t>
  </si>
  <si>
    <t>ICTs (information and communication technologies) and cultural consumption change; digital technologies and creative production/reproduction/distribution/commercialisation; digital disruptions vs traditional sector;</t>
  </si>
  <si>
    <t>inter-urban/international vs intra-urban transformations; imbalanced focus on global cities; creative industry concentration in city centres</t>
  </si>
  <si>
    <t>migration and globalisation; implications of knowledge migration in digital work; knowledge practices in digital working; object relations and learning</t>
  </si>
  <si>
    <t>internationalisation reducing labour cost in textile industry; international value chain; onslaught of international competition effects on industry; innovation strategies</t>
  </si>
  <si>
    <t>Creative Scotland; policy; status of creative rural economy; policy and practice</t>
  </si>
  <si>
    <t>international research paradigm shift in electronic literature; its effects on homogenous cultures</t>
  </si>
  <si>
    <t>cultural activity vs creative industry; global music industry; international regulations and agreements in distribution areas (broadcasting and copyright)</t>
  </si>
  <si>
    <t>global music industry; report for strategies for SMIA</t>
  </si>
  <si>
    <t xml:space="preserve">internationalisation of culture and cultural development; </t>
  </si>
  <si>
    <t>internationalisation of creativity and intellectual property; new economy emergence</t>
  </si>
  <si>
    <t>international expansion due to branding (ADVERTISING); strategies of international and multi-platform expansion in media</t>
  </si>
  <si>
    <t>music industry; recording industry; locality of the industries structured by/structuring international industry (global music industry)</t>
  </si>
  <si>
    <t>Europe; museums; cultural identity and dialogue across cultures</t>
  </si>
  <si>
    <t>museums &amp; libraries; innovative practices across te world; multicultural audiences</t>
  </si>
  <si>
    <t>international museums; digital art; process of managing digital art within international museums; digital preservation</t>
  </si>
  <si>
    <t xml:space="preserve">digital; photojournalism; media economy effect on photojournalist employment; digital technology; </t>
  </si>
  <si>
    <t>internationalisation process and experiences; performing arts - theatre; barriers on performing arts for internationalisation; Korea; exporting cultural products; competitive advantage: artistic ability, entrepreneurship, creative of scarce resources</t>
  </si>
  <si>
    <t>Networked music performance; international collaborative working; technical challenges for production</t>
  </si>
  <si>
    <t>Artists and regeneration; urban regeneration; tried in smaller towns, outside of cities; strategic added value of the arts - holistic understanding</t>
  </si>
  <si>
    <t>Value; museums and galleries; National Galleries of Scotland; small-scale valuation</t>
  </si>
  <si>
    <t>innovation centres; stakeholders; sustainable transformational innovation; innovation centres</t>
  </si>
  <si>
    <t>innovation cultures; design-thinking; value of innovation to SMEs</t>
  </si>
  <si>
    <t>sustainable development; sustainable societies - lifestyles, consumer patterns, and value; value; craft; craft economy; sustainable futures; sustainability through resilient communities</t>
  </si>
  <si>
    <t>co-creation and value; eco-cultural value</t>
  </si>
  <si>
    <t xml:space="preserve">circular economy; added value; textile waste - rework and reuse; sustainable design strategies; beyond GDP towards: people, value systems and behaviour change; </t>
  </si>
  <si>
    <t xml:space="preserve">culture-led regeneration; policymaking and the utilisation of cultural activity; urban regeneration; </t>
  </si>
  <si>
    <t>cultural policy; intangible values of government investments; measuring the value of culture; accounting</t>
  </si>
  <si>
    <t>Governance and public policy; cultural policy; UNESCO; values of culture and cultural development; culture's role in healthy communities - wellbeing, vitality, citizenship; cultural indicators; cultural measurement</t>
  </si>
  <si>
    <t>cultural value; how it's valued; UK investment in the cultural system; social status</t>
  </si>
  <si>
    <t>intellectual property; holistic view of ip - law, economics, geography, sociology, politics, and anthropology</t>
  </si>
  <si>
    <t>cultural value; music industry; relationships within the industry between stakeholders; publicly-funded culture</t>
  </si>
  <si>
    <t>investment in innovation tools; value of design in traditions and culture of industrial processes</t>
  </si>
  <si>
    <t>cultural policy; effect on value; creative industries, urban regen, and cult-pol; the idea of value in the cultural sector</t>
  </si>
  <si>
    <t xml:space="preserve">cultural value; policy; measurment; impact of government programmes; value for money; </t>
  </si>
  <si>
    <t>labour and equality; functions and processes of labour in the arts; cultural value and equality; consumption and production of cultural value</t>
  </si>
  <si>
    <t>impact; knowledge transfer; music industry; tension between academic approach to research and instrumentalist agendas</t>
  </si>
  <si>
    <t>sustainability; music industry; fesitvales; environment</t>
  </si>
  <si>
    <t xml:space="preserve">innovative change in industry; change requiring investment in staff and new vision; </t>
  </si>
  <si>
    <t>digital disruption; change needs investment in overhead and shift in product development; news industry; business models; integration - IT, commercial, and editorial functions</t>
  </si>
  <si>
    <t>research and development; change needs investment in overhead and shift in product development; business models; management of R&amp;D; digital disruption</t>
  </si>
  <si>
    <t>live music policy; value; cultural/intrinsic value vs instrumental value; stakeholders participation</t>
  </si>
  <si>
    <t xml:space="preserve">digital disruptors in media production; exploitation of economic value in creative content; changes in distribution; shift of power </t>
  </si>
  <si>
    <t>sustainable film industry; policy-led sustainability; UKFC</t>
  </si>
  <si>
    <t>cultural participation and opportunities; class and status hierarchies; audience developement; focus on investing to enable cultural participation</t>
  </si>
  <si>
    <t xml:space="preserve">game industry; studio sustainability; complications of external disruption; </t>
  </si>
  <si>
    <t>digital games; games industry; disruption of methods: distribution, models, and trends; saturated marketplace; reimagining internal processes; adaptive capacity</t>
  </si>
  <si>
    <t>arts audiences; socio-economic status on audience attendance; opera, performing arts</t>
  </si>
  <si>
    <t xml:space="preserve">games industry; policy - development and regional incentives; policy instruments take into consideration structure and organization of global markets; </t>
  </si>
  <si>
    <t>value co-creation; tranformational shift to co-creation; changing relationship between consumer and producers; popular music industry</t>
  </si>
  <si>
    <t>value; hybrid values; social enterprise; creative, social, and economic value; value of creative arts for social enterpreneurship in Scotland; other forms of value (non-financial)</t>
  </si>
  <si>
    <t>work and employment in music industry; precarious workers; university graduates; creative industries income</t>
  </si>
  <si>
    <t xml:space="preserve">sustainability; urbanism and architecture; built environment; frugal use of resources; </t>
  </si>
  <si>
    <t>songwriting and the future of climate change; sustainability</t>
  </si>
  <si>
    <t>knowledge exchange; education; engagement between universities and creative industries; interaction between unis and creative economy; modes of engagement</t>
  </si>
  <si>
    <t>collaborative learning strategies; design education; preparing graduates for work; work and employment training</t>
  </si>
  <si>
    <t>city and place in the wider knowledge (and creative economy)</t>
  </si>
  <si>
    <t>accessing space constraints; urban areas and cheap space for CIs clusters; development of creative milieu; location is less available due to extensive city regeneration efforts; creative placemaking</t>
  </si>
  <si>
    <t>placemaking; cultural policy; cultural interventions and indigenous culture of a place; sustained community vs sustained culture</t>
  </si>
  <si>
    <t>The Town is the Venue: Placemaking at the heart of Scottish Cultural Policy in Dragisevic-Sesic</t>
  </si>
  <si>
    <t>community social capital; festivals; identity of Shetlander; issues of gender, identity, heritage, tourism, and belonging to place; reutilization of community</t>
  </si>
  <si>
    <t>place identity; festivals; complexities of experiencing a place through culture and tourism</t>
  </si>
  <si>
    <t>creative collectives; economic success and talent development in design industry; talent hubs for creative praticioners; models for collective working</t>
  </si>
  <si>
    <t xml:space="preserve">participation and co-creation across art, design, architecture, and media; </t>
  </si>
  <si>
    <t xml:space="preserve">urban and rural creative economy; Creative Scotland; creative economy;  interconnectedness of creative nation, city, region, project, place and people; </t>
  </si>
  <si>
    <t>ICT; social cohesion; system integration: business and cultural organizations, civial society, and communal spaces; social integration- networks, belonging; rural scottish communities</t>
  </si>
  <si>
    <t>design; product design and interaction design; inclusive design; digital technology in everday social interactions</t>
  </si>
  <si>
    <t xml:space="preserve">makerspaces; knowledge and resource exchange; role of makerspaces in public life; </t>
  </si>
  <si>
    <t xml:space="preserve">identiy; place identity; city identity and architecture; </t>
  </si>
  <si>
    <t xml:space="preserve">cultural entrepreneurship; social place for playful practice; play; </t>
  </si>
  <si>
    <t xml:space="preserve">spiritual home as place for artists; co-living working spaces; meaningmaking of place; whole person view; </t>
  </si>
  <si>
    <t xml:space="preserve">creative identity; identity; process of creativity; creative workers in corporate contexts; collective creativity; </t>
  </si>
  <si>
    <t xml:space="preserve">urban policy and planning; gentrification; role of the state vs role of culture and society; </t>
  </si>
  <si>
    <t xml:space="preserve">identity; cultural migration; heritage; development of cross-border culture networks; cultural cooperation; </t>
  </si>
  <si>
    <t>migrating heritage; digital technology; politics and policies of Europe</t>
  </si>
  <si>
    <t>community engagement; ways in which spaces of care are produced; museums; relationship between local communities and museum programs</t>
  </si>
  <si>
    <t>rural creative economy; lack of institutional infrastructure for research; opportunities and challenges of place for cps; groundedness;</t>
  </si>
  <si>
    <t>music industries; worker's rights; unionization; professional lives of musicians</t>
  </si>
  <si>
    <t xml:space="preserve">Cultural Enterprise Office; rise of creative economy policy-making; cultural intermediaries; </t>
  </si>
  <si>
    <t>creative work; free labour as entry to employment; inadequacies of social capital thesis as rationale for free labour; plurality of stakeholder perspectives</t>
  </si>
  <si>
    <t xml:space="preserve">the ideal of communities of practices; freelance labour market; freelance contracts not helpful for mentoring requests </t>
  </si>
  <si>
    <t>labour market; career trajectories; advertising industry; learning craft through multiple, inter-related communities; learning through immersion;</t>
  </si>
  <si>
    <t xml:space="preserve">citizenship and culture; policy expectations: cultural objectives vs social exclusion; museums; </t>
  </si>
  <si>
    <t>Citizenship has always been linked to culture andtherefore of concern to cultural services. There hasbeen a historical connection between culturalpolicy and a ‘civilising mission'. In recent years,policy expectations placed on cultural institutionshave gone beyond ‘traditional' cultural objectives,to include anything from tackling social exclusionto creating wider societal change. In regards topolicy this has included, as Gray puts it, ‘more orless anything else up to and including planning thekitchen sink.'  Museums in particular have beencalled upon to encourage citizenship through ideasof social justice and belonging, amidst ongoingdebates on citizenship, inclusion and identity.</t>
  </si>
  <si>
    <t xml:space="preserve">design; EU law and legislation; </t>
  </si>
  <si>
    <t>socio-economic development properties of the creative industries; business hybridity; value; importance of failure and growth; plurality of business expectations; insights into the plurality of ownership and sustainability of hybridity spaces within creative social enterprises as it emerges</t>
  </si>
  <si>
    <t xml:space="preserve">games and visual effect VFX; global value chain; control and value capture of SMEs of digital products; </t>
  </si>
  <si>
    <t>museums and national culture; rural idyll; identity</t>
  </si>
  <si>
    <t>labour market; worker narratives and identity; attitudes toward creativity; conception of islands as unique places;</t>
  </si>
  <si>
    <t>Researcher(s)</t>
  </si>
  <si>
    <t>Funder(s)</t>
  </si>
  <si>
    <t>Funded Period</t>
  </si>
  <si>
    <t>Department</t>
  </si>
  <si>
    <t>Other Contributing Institutions</t>
  </si>
  <si>
    <t>Abstract</t>
  </si>
  <si>
    <t>Funding Value</t>
  </si>
  <si>
    <t>Data source</t>
  </si>
  <si>
    <t>Link</t>
  </si>
  <si>
    <t>Notes</t>
  </si>
  <si>
    <t>Centre for Creativity, Regulation, Enterprise &amp; Technology (CREATe)</t>
  </si>
  <si>
    <t>Ronan Deazley; Martin Kretschmer</t>
  </si>
  <si>
    <t>AHRC</t>
  </si>
  <si>
    <t>Oct 12 - Aug 17</t>
  </si>
  <si>
    <t xml:space="preserve">University of Glasgow </t>
  </si>
  <si>
    <t>School of Law</t>
  </si>
  <si>
    <t>See website</t>
  </si>
  <si>
    <t>Over the last decade, the creative industries have been revolutionised by the Internet and the digital economy. The UK, already punching above its weight in the global cultural market, stands at a pivotal moment where it is well placed to build a cultural, business and regulatory infrastructure in which first movers as significant as Google, Facebook, Amazon or iTunes may emerge and flourish, driving new jobs and industry.  However, for some creators and rightsholders the transition from analogue to digital has been as problematic as it has been promising. Cultural heritage institutions are also struggling to capitalise upon new revenue streams that digitisation appears to offer, while maintaining their traditional roles. Policymakers are hampered by a lack of consensus across stakeholders and confused by partisan evidence lacking robust foundations. Research in conjunction with industry is needed to address these problems and provide support for legislators.  CREATe will tackle this regulatory and business crisis, helping the UK creative industry and arts sectors survive, grow and become global innovation pioneers, with an ambitious programme of research delivered by an interdisciplinary team (law, business, economics, technology, psychology and cultural analysis) across 7 universities. CREATe aims to act as an honest broker, using open and transparent methods throughout to provide robust evidence for policymakers and legislators which can benefit all stakeholders.</t>
  </si>
  <si>
    <t>£4,164,480</t>
  </si>
  <si>
    <t>Research Councils UK - Gateway to Research &amp; Innovate UK</t>
  </si>
  <si>
    <t>http://gtr.rcuk.ac.uk/projects?ref=AH%2FK000179%2F1</t>
  </si>
  <si>
    <t>http://www.create.ac.uk</t>
  </si>
  <si>
    <t>Cultural leadership and the place of the artist</t>
  </si>
  <si>
    <t>Anne Douglas (Principal Investigator); Christopher Fremantle (Co-Investigator)</t>
  </si>
  <si>
    <t>Oct 15 - Nov 16</t>
  </si>
  <si>
    <t xml:space="preserve">Robert Gordon University </t>
  </si>
  <si>
    <t>Grays School of Art</t>
  </si>
  <si>
    <t>ENCATC; Creative Scotland; The Clore Leadership Programme</t>
  </si>
  <si>
    <t>Context - This project aims to inform conceptual understanding of cultural leadership amongst artists and policy makers and to influence the long term direction of leadership development training in the sector. The proposal aims to develop awareness, use and impact of two related research projects: the Artist as Leader (AHRC funded 2006-8, PI Douglas, RA Fremantle) and Discourses of Cultural Leadership (IDEAS/RGU funded doctoral research, 2012-15, Price). The Artist as Leader studied the processes through which artists shape their art forms, their sector's organisations and the wider public sphere. It involved contributions from artists and policy makers including senior leaders from Creative Scotland, Arts Council England, Southbank Centre, Jerwood Foundation, Scottish Government and British Council. The research was acknowledged by the national Clore Leadership Programme as influential in establishing dedicated Artist Fellowships among its opportunities. Ongoing relevance is demonstrated by continuing investment in cultural leadership by public and voluntary organisations in the UK and internationally. However, the high level of demand for non-academic professional engagement with the research was not originally foreseen. Moreover, cultural sector circumstances changed rapidly in the aftermath of the Artist as Leader report's publication, with the implications of the global economic crisis creating political and financial upheaval. The economic growth and cultural sector investment which had framed initial work was replaced with a climate of cuts, resilience and survival. The need to follow-up Artist as Leader was recognised by RGU in 2012 with investment in doctoral research responding to these altered contexts. This built on the Artist as Leader's framework for analysis, focusing on the now established term 'cultural leadership' (including libraries/heritage practice) and exploring relationships between this and the 'artist as leader' concept. Aims and objectives - While the research has been updated, the professional network currently lacks opportunities to work through its implications for policy and practice. There is a need to develop pathways for engagement and to maximise the impact of both research projects. This demand is compounded by challenges currently facing the cultural sector in terms of relationships to public funding, pressures to develop new organisational models, and adjustments to roles and relationships necessitated by change. The project aims to meet both this demand and an additional need identified through Discourses of Cultural Leadership in learning from different national contexts, building cross-cultural expertise. The project creates a partnership actively responding to the core research issues, discussing and disseminating its findings and establishing practical applications of its analytical methodology.</t>
  </si>
  <si>
    <t>£79,916</t>
  </si>
  <si>
    <t>http://gtr.rcuk.ac.uk/projects?ref=AH%2FN00342X%2F1</t>
  </si>
  <si>
    <t>Design in Action</t>
  </si>
  <si>
    <t>Mel Woods; Georgina Follett</t>
  </si>
  <si>
    <t>Mar 12 - Dec 16</t>
  </si>
  <si>
    <t xml:space="preserve">University of Dundee </t>
  </si>
  <si>
    <t>Art and Design Office</t>
  </si>
  <si>
    <t>Knowledge Exchange Hub Design In Action (KEH DIA) is a national network of organisations (academia and industry,) committed to working in effective collaborations, through the ethos of knowledge exchange to deliver a working model of multi-sector participation that meets the requirements for products, processes and services designed for the demands of tomorrows users. It will build economic capability through design-led innovation to ensure that Scotland can maximise its capacity to operate effectively and meet the imperatives of building new economies for future world markets.  The aims of KEH DIA are to:Engage design and mobilise entrepreneurial capacity in five key sectors of food, sport, ICT, rural economies and wellbeing; Develop a knowledge exchange model for innovation; Develop a collaborative partnership model for Scotland that builds upon existing public support mechanisms; Understand opportunities for growth in international markets; Develop hard and soft metrics for the creative economy. KEH DIA offers a genuine alternative to the existing approach to knowledge exchange, which is project-based and demand-led. It currently occurs in isolation and when the need for it has been identified. The KEH DIA is a unique proactive model of knowledge exchange, harnessing the strategic thinking capabilities of design and designers to work on problem identification through dialogue with multiple stakeholders, in order to envision multiple perspectives / scenarios for emerging issues and single complex problems. The core KE activities undertaken by the strategic partners include 15 'Sandpit' events (which is an extreme model for facilitating innovation) resulting in a minimum of 20 Small Grant Scheme awards to develop prototypes, 10-40 support grants for micro-enterprises to fully engage in the process, an interactive Design Portal, Virtual Incubator and a series of 40 Change Audit Grants.</t>
  </si>
  <si>
    <t>£4,123,140</t>
  </si>
  <si>
    <t>http://gtr.rcuk.ac.uk/projects?ref=AH%2FJ005126%2F1</t>
  </si>
  <si>
    <t>http://www.designinaction.com</t>
  </si>
  <si>
    <t>DESIGN INNOVATION FOR NEW GROWTH (DING): design as a strategy for growth and innovation in the creative economy of the Highlands and Islands.</t>
  </si>
  <si>
    <t xml:space="preserve">Lynn-Sayers McHattie; Gregor Duncan White (Co-Investigator)
; Katherine Champion (Co-Investigator); 
Michael Pierre Johnson (Researcher)
</t>
  </si>
  <si>
    <t>Feb 17 - Jul 18</t>
  </si>
  <si>
    <t xml:space="preserve"> Glasgow School of Art </t>
  </si>
  <si>
    <t>School of Design</t>
  </si>
  <si>
    <t>Creative Scotland, United Kingdom (Project Partner); Highlands &amp; Islands Enterprise (Project Partner)</t>
  </si>
  <si>
    <t>Scotland has faced longstanding economic issues with low levels of entrepreneurialism, start-ups and innovation and, due to the complex challenges faced by different regions, sectors and types of organisation, a tailored approach to policy support has been recommended. The Highlands and Islands (H&amp;I) region faces particular innovation challenges, including the dispersed working communities and technological infrastructure of the region, which can limit opportunities in the creative economy. The crucial role of Higher Education Institutions (HEIs) in supporting regional economic development has been emphasised, but as the recent Dowling Report (BIS, 2015) acknowledged whilst business and university collaborations are critically important in supporting innovation, collaborations are complex to initiate and sustain. This is particularly acute for the creative economy where it is common for workers to be self-employed and there is a preponderance of project-based temporary employment and 'bulimic' patterns of work. The applicants prior project Design in Action (DiA) brought together academics, entrepreneurs and designers in residential innovation events called 'Chiasma' guided by strategic design principles and enabled them to support the development of innovative products, processes and services in SMEs and micro-businesses in Scotland (http://www.designinaction.com). Chiasma provided enriching opportunities for multidisciplinary audiences to work collaboratively, co-produce knowledge and learn collectively. The DiA project highlighted the importance of developing safe spaces for knowledge exchange and promoted successful tacit knowledge exchange of skills and experience, which encouraged a sense of shared understanding and values, of reciprocity and of trust. A key finding from DiA was that the team encountered challenges in bringing together designers, academics and entrepreneurs who were often meeting for the first time, and pushing them into forming a new, risky start-up together. To ameliorate this challenge, we will engage existing networks and communities to provide a more stable starting point for any collaborations and business propositions. Working with Highlands and Islands Enterprise (HIE), Design Innovation for New Growth intends to propagate design as a strategy for business growth and innovation with new audiences in the Highlands and Islands (H&amp;I) region. The DING team, in consultation with HIE, have identified a clear opportunity for the delivery of knowledge generated in DiA within their established XpoNorth creative industries networks (http://www.hie.co.uk/growth-sectors/creative-industries/xponorth.html).</t>
  </si>
  <si>
    <t>£120,180</t>
  </si>
  <si>
    <t>research Councils UK - Gateway to Research &amp; Innovate UK</t>
  </si>
  <si>
    <t>http://gtr.rcuk.ac.uk/projects?ref=AH%2FP013325%2F1</t>
  </si>
  <si>
    <t>Fields of Green: Addressing Sustainability and Climate Change through Music Festival Communities</t>
  </si>
  <si>
    <t>Matt Brennan; Angela Connelly (Co-Investigator)	
Jo Collinson Scott (Co-Investigator)	
Gemma Lawrence (Co-Investigator)</t>
  </si>
  <si>
    <t>Apr 15 - Sep 16</t>
  </si>
  <si>
    <t xml:space="preserve">University of Edinburgh </t>
  </si>
  <si>
    <t>Creative Carbon Scotland (Collaboration, Project Partner); Olive Grove Records (Project Partner); Go North Festival (Project Partner); Julie's Bicycle (Project Partner); Solas Festival (Project Partner); Glasgow Life, United Kingdom (Project Partner)</t>
  </si>
  <si>
    <t>In his opening remarks at the September 2014 United Nations Climate Change Summit in New York, UN Secretary-General Ban Ki-moon stated unequivocally: "climate change is the defining issue of our time. It is not a distant threat. It is coming and approaching much, much faster than we may think ... All of us have a stake in this fight and all of us can make a difference. Every action counts, large and small." Ban stresses the importance of tackling a global problem with local action, and this project takes up that challenge by addressing climate change through music festival communities. In a study by Julie's Bicycle, the British cultural sector's leading environmental consultancy (who also sit on the advisory board for this project), the sale of music products and live music performances to UK consumers was said to create at least approximately 540,000 tonnes CO2 equivalent per year. The live music sector together with audience travel accounted for three-quarters (~75%) of the UK music industry's greenhouse gas emissions, with large music festivals accounting for the highest level of emissions. These figures stand in stark contrast to the branding of music festivals as sites where alternative ideas of community are performed, from hedonistic and carnivalesque escapes (e.g. BangFace Weekender, Beermageddon) to transient socially conscious utopian cities (e.g. Eden Festival, Glastonbury, the latter of which donates most of its profits to charities). This project uses four distinct disciplinary approaches (sociology of music, sustainable development, urban planning and environmental management, and songwriting as practice-based research) to investigate this tension and work with music festival communities - made up of artists, audiences, and organizers - to address climate change and sustainability, one of the most urgent problems facing the wider global community. Researchers at the University of Edinburgh, University of the West of Scotland, and Lancaster Institute for the Contemporary Arts have co-designed this project with our community co-investigator, Creative Carbon Scotland (CCS), the key organization in Scotland for advising the cultural sector on matters of environmental sustainability, and an active partner throughout the project's duration. CCS has traditionally worked with arts organizations funded by Creative Scotland, but this project supports them to extend their reach to engage with the wider music festival sector in Scotland. We will organize roundtables with festival organizers to determine what actions can enable and encourage audiences to engage with and enact sustainable behaviours themselves within the temporary communities formed during such events. We will also research two Scottish case study festivals - Go North Festival in Inverness and Solas Festival in Perthshire - and collect data from audiences on their engagement with sustainability issues through surveys and interviews. We will engage musicians in a practice-based research component which includes the creation of a digital mini-album with five internationally recognized Scottish musicians (including academic investigator Jo Collinson-Scott, who records and performs under the name Jo Mango) tackling the theme of travel and movement, as well as getting the musicians to reflect on and map the impact of their travel on the festival touring circuit. The work will also be performed and discussed at a workshop at the Celtic Connections festival in Glasgow. CCS, as a key partner in the project, will ensure the research from the project reaches not only the academic community but also festival organizers, the music industry, funders and policymakers, musicians, and audiences. We expect a range of outputs relevant to academics (conference paper and peer-reviewed article), (new links between CCS and music festival communities, 'next steps' document produced by CCS), and music audiences (digital music album released by Olive Grove Records).</t>
  </si>
  <si>
    <t>£45,534</t>
  </si>
  <si>
    <t>http://gtr.rcuk.ac.uk/projects?ref=AH%2FM009270%2F1</t>
  </si>
  <si>
    <t>Know-how and Knowledge: a research toolkit for creative organisations</t>
  </si>
  <si>
    <t>Charlotte Louise Gilmore; Celia Duffy (Co-Investigator)</t>
  </si>
  <si>
    <t>Edinburgh Sculpture Workshop (Project Partner); Creative Scotland, United Kingdom (Project Partner); Fleet Collective (Project Partner); Gayfield Creative Spaces (Project Partner); Out of the Blueprint (Project Partner); Noise Opera (Project Partner); Citizens Theatre (Project Partner); Royal Conservatoire of Scotland (Project Partner); Creative Edinburgh Ltd (Project Partner); The Biscuit Factory (Project Partner); Magnetic North (Project Partner)</t>
  </si>
  <si>
    <t>This project follows on from research funded by the AHRC Cultural Value programme which identified a need for small and medium sized organisations in the creative and cultural industries to have resources enabling them to conduct research to develop their audience, participation and programmes.  Current research resources available within the creative industries do not account for the complexities of the value-based decision making involved in meeting the needs of current or potential audiences, consumers and participants. While some online and paper-based training resources for creative organisations are available, these tend to be quantitative and 'hard data'-driven for marketing purposes. Such research tools do not provide the know-how and skills to analyse qualitative research data. Small- and medium-sized creative organisations need research know-how and skills to inform their planning and development, and their funding applications. Our experience is that very often small- and medium- sized creative organisations either do not have the specialist research skills, or do not have the money to employ a specialist research agency to generate and analyse research data. The project will co-create a qualitative research toolkit in the form of a website for audience/consumer/participant research with and for small- and medium-sized creative organisations. This co-creation process will include Creative Scotland, its clients and potential clients, other funders, charities, policymakers and academics. This includes nine named partner organisations who will actively take part in research on their own practices in relation to audience development in order to inform the toolkit.  The aim of the project is to develop a 'research habit' among creative organisations, which will enhance their ability to develop meaningful programmes of work to retain existing audiences and attract new audiences, and demonstrate this understanding of their audiences and potential audiences to potential funders and supporters.  The research team will use tastemaking and cultural value as an innovative and flexible research framework within which to co-create the toolkit's content. This framework has been tried and tested in the PI's Cultural Value study and the PI's three subsequent studies funded by the University of Edinburgh. The framework allows exploration of co-creators' organisational and artistic practices, assisting understanding of where audience/consumer/participant development fits within the organisation's planning and development process. The framework also allows the research team to explore how audience/consumer/participant development practices are informed by the values and tastes of the different organisations' various stakeholder perspectives. This understanding will underpin the toolkit with a depth of knowledge of creative organisations' audience/consumer/participant development research needs that currently-available resources do not provide.</t>
  </si>
  <si>
    <t>£90,754</t>
  </si>
  <si>
    <t>http://gtr.rcuk.ac.uk/projects?ref=AH%2FP013201%2F1</t>
  </si>
  <si>
    <t>New Directions in Music and Sustainability Research</t>
  </si>
  <si>
    <t>Apr 17 - Mar 19</t>
  </si>
  <si>
    <t>Creative Carbon Scotland (Project Partner); Chemikal Underground Records, United Kingdom (Project Partner)</t>
  </si>
  <si>
    <t>In September 2015, leaders from around the world met in New York to formally agree the UN's Sustainable Development Goals, which are designed to underpin the UN's socio-political agenda for the next fifteen years (until 2030). "Sustainability" is a watchword of the early twenty-first century, with activists, academics, and politicians all struggling to balance the wide-ranging meanings and interpretations of "sustainability" to address the urgent economic, environmental, and humanitarian challenges facing the planet.  The arts and humanities have an important role to play in such debates, and the aim of this Leadership Fellow project is to imagine new ways of addressing current environmental challenges through the arts with a focus on the theme of music and sustainability. My first task is to compare and critique how, why, and to what effect such concepts as "sustainability," "ecology" and other environmental studies terminology are now being deployed across various sub-disciplines within music scholarship, with a view to encouraging interdisciplinary dialogue in this area. I will also examine how music professionals outside the academy navigate the challenge of environmental sustainability against challenges of the sustaining their livelihoods in the digital economy. The project draws on a sociological model of sustainable behaviour change to explore three case study areas. First, it investigates music-making and music-listening technologies. I will use the history of drum kit as a lens to explore the growth of the musical instrument manufacturing industry, and develop the argument for an ecological turn in both musical instrument and music consumption research. Through participant-observation and interviews, I will then explore how members of the global DIY music "maker" movement addresses sustainable consumption of music technologies through building their own instruments and other music technologies. Both of these studies will shed light on the hidden costs of music - be they economic, social, labour, or environmental - and how they change. Second, the project builds on previous collaborative AHRC research to develop an ecological approach to understanding live music, focusing on how organizers, artists, and audiences currently balance issues of economic and environmental sustainability across the British live music sector. I will work with stakeholders from relevant organizations in the live music sector to (a) assess the infrastructure and environmental consequences of live music in the UK and (b) foster an emerging community of practice across live music organizations that seeks to adopt environmentally sustainable production practices and encourage sustainable audience behaviours. Third, the project will draw from new research into music and arts sustainability research to envision what a "green cultural policy" might look like. I will analyze approaches from existing cultural policies across the Global Greens (a network linking Green political parties from around the world) in relation to the cultural policies of other political parties within the UK, and create an account of the current state of green cultural policy - as well as recommendations for how it could fruitfully develop in future. Finally, in addition to exploring new directions in music and sustainability research through the case studies above, I aim to build new links between music scholars and relevant wider networks across the arts and humanities (e.g. environment humanities, energy humanities, and petrocultural studies) with a view to enhancing the impact of arts and humanities research in sustainability development studies as a whole.</t>
  </si>
  <si>
    <t>£115,250</t>
  </si>
  <si>
    <t>http://gtr.rcuk.ac.uk/projects?ref=AH%2FN008952%2F1</t>
  </si>
  <si>
    <t>New Engineering Design Processes through Constructs of Humour</t>
  </si>
  <si>
    <t>William Ion, Ross John Robert Maclachlan (Co-Investigator)	
Marion Cameron Sheridan (Co-Investigator)	
Andrew James Wodehouse (Co-Investigator)
Barbara Simpson (Co-Investigator)</t>
  </si>
  <si>
    <t>EPSRC</t>
  </si>
  <si>
    <t>Oct 15 - Apr 17</t>
  </si>
  <si>
    <t>Design Manufacture and Engineering Man</t>
  </si>
  <si>
    <t>AHRC, United Kingdom (Co-funder); Connect-In Ltd. (Project Partner); Loud1Design (Project Partner)</t>
  </si>
  <si>
    <t>This project aims to reinvigorate early phase concept design by developing new creative engineering design processes through constructs of humour. Humour is a human faculty and a capacity for its generation and appreciation is detectable in most people. Humour therefore plays an inherent, often positive and unconsciously strategic, role in organisational culture, team dynamics, management and creativity. In humour and organisational studies there is significant support for the deliberate leveraging of positive humour cognitive mechanisms to further enhance creative and social processes. Creative processes are critical to innovation through engineering design, particularly during early conceptual process phases. When engineering designers and teams engage in idea generation and other creative tasks, a lack of openness to others, engagement with the problem and willingness to take risks can inhibit the quality and volume of concepts produced. 'Brainstorming' is a group problem solving technique that can be applied to nearly any open-ended task. It has become a shorthand for any solution focused group discussion and in many cases does not take place in the open-minded, inventive, fluid atmosphere that is necessary for it to be effective. While other techniques such as morphological charts, TRIZ and the gallery method exist, they are similarly impaired by a lack of participant engagement. A dominant theory of humour is that it is a process involving the set-up and resolution of 'incongruities'; the recipient feels emotions of surprise and satisfaction resulting in laughter. For engineering design, incongruous humour is a powerful analogy for creative design process explaining how novel, unexpected but appropriate solutions are recognised. One study suggests that a group of experienced comedians were more effective in product design idea generation than trained designers. However, the precise reasons for this are not fully understood, corresponding results have not been sought within real situated design processes, technical or otherwise, and there has been no formal attempt to package humour based processes for effective use in design practice. Using prominent arguments in the literature in relation to incongruity, relief and superiority in humour, we have conducted a preliminary study that established the feasibility of incorporating stimuli to enhance concept design sessions Based on this, we have identified three exploratory themes based on aspects of humour with potential for further integration with creative design methods: 1. Humour to facilitate collaboration. Laughter can help free us from the shackles of day-to-day analytic thinking. This theme will explore the use of humorous material and comedy to generate group cohesion and structure sessions to achieve a positive, non-critical attitude towards the task in hand. 2. Humour to encourage immersion. Creative thinking benefits from a level of absorption or 'flow' discussed by and others to achieve depths of empathy and insight. This theme will explore the use of improvisational routines ('Yes, and...') and comedic exercises to increase the level of engagement by the group. 3. Humour to diversify the solution space. Incongruity, or the juxtaposition of dissimilar ideas, is fundamental to many jocular structures. This theme will explore the use of the properties of incongruity to encourage the group to strive for unusual ideas through the use of humorous narratives and unexpected perspectives. This project will allow further integration of aspects of humour to enhance engagement, structure and novelty in idea generation; to assess effectiveness through a series of workshops; and to present enhanced guidelines as a basis for new methods and tools to enhance innovative working practices. This would represent a significant step forward in the academic fields of creativity, innovation and design methods.</t>
  </si>
  <si>
    <t>£174,450</t>
  </si>
  <si>
    <t>http://gtr.rcuk.ac.uk/projects?ref=EP%2FN00597X%2F1</t>
  </si>
  <si>
    <t>Researching Multilingually at the Borders of Language, the Body, Law and the State</t>
  </si>
  <si>
    <t xml:space="preserve">Alison Phipps; Richard James Fay (Co-Investigator); Sarah Craig (Co-Investigator); Prue Holmes (Co-Investigator); Nazmi A. Al-Masri (Co-Investigator); Robert Gibb (Co-Investigator); David Gramling (Co-Investigator); Karin Zwaan (Co-Investigator); Ross George White (Co-Investigator); Chantelle Reynwar (Co-Investigator); Jane Andrews (Co-Investigator)
</t>
  </si>
  <si>
    <t>Apr 14 - Sep 17</t>
  </si>
  <si>
    <t>College of Social Sciences</t>
  </si>
  <si>
    <t xml:space="preserve">How can translation and interpretation processes and practices at the borders of language, the body, law, and the state be rigorously theorised and researched, and research findings effectively represented and evaluated, in a multilingual manner? To answer this question, the proposed research brings together an international, multidisciplinary team of researchers and collaborators to work on an ambitious, integrated and innovative programme that promises (a) to transform academic and public understandings of processes and practices of translation and interpretation; (b) to develop more effective research practices in contexts where more than one language is used; and (c) to inform the work of policy makers and public, private and third-sector organisations in key areas of public policy concern (education, health and well-being, law, migration, and security), through original forms of knowledge exchange. The research question has emerged out of ongoing discussion with stakeholders in these fields (building on networks established through previous AHRC-funded research projects) as well as from recent innovative scholarship on 'researching multilingually', inter- and multi-disciplinary research on borders, and research on processes, practices and zones of translation, interpretation and representation. The innovative project structure has the following components: (a) a Researching Multilingually and Translating Cultures (RMTC) 'hub'; (b) five original case studies (involving research in the UK and US, as well as in Bulgaria, Gaza, The Netherlands, Romania and Sierra Leone); and (c) a Creative Arts and Translating Cultures (CATC) 'hub'. The inclusion of five carefully selected case studies will allow for the documenting, analysing and comparing of translation processes and practices across different kinds of border and in a variety of geographical settings. Their linking into the RMTC (academic) and CATC (performance) 'hubs' will ensure integration and the maximisation of the added value. This overall structure provides for the development within a single, integrated project of new theoretical, conceptual and empirical understandings of processes and practices of translation, interpretation and representation, and also of the methodological, ethical and epistemological issues that arise when research is conducted in contexts where more than one language is used.
</t>
  </si>
  <si>
    <t>£1,625,740</t>
  </si>
  <si>
    <t>http://gtr.rcuk.ac.uk/projects?ref=AH%2FL006936%2F1</t>
  </si>
  <si>
    <t>http://researching-multilingually-at-borders.com</t>
  </si>
  <si>
    <t>Supporting creative business: the Cultural Enterprise Office and its clients</t>
  </si>
  <si>
    <t>Philip Schlesinger; Melanie Selfe (Co-Investigator)</t>
  </si>
  <si>
    <t>Apr 13 - Sep 14</t>
  </si>
  <si>
    <t>College of Arts</t>
  </si>
  <si>
    <t>Cultural Enterprise Office, United Kingdom (Project Partner)</t>
  </si>
  <si>
    <t>The Cultural Enterprise Office (CEO) was established in 2002. It is supported by Creative Scotland, Aberdeen City Council, Dundee City Council, The City of Edinburgh Council and Glasgow City Council and its services are delivered in partnership with the Business Gateway network. The CEO undertakes a wide range of activities in support of cultural micro-businesses. In line with the EU's definition, 'Micro enterprises are defined as enterprises which employ fewer than 10 people and whose annual turnover or annual balance sheet total does not exceed 2 million euro'. The areas it covers - using specialist advisers - are: digital development, equalities, finance, taxation, human resources, legal affairs, press and publicity, property, marketing and retail. These services are provided for the following creative sectors: community arts, dance, design, fashion and textiles, film, games and apps, literature, music, performance, product design and photography, screen industries and animation, TV and digital media and visual arts. In recognition of the value that this project will contribute, the CEO's chair and director have offered unrestricted access for research. The organisation wishes to reflect on a decade's work and to make its exceptionally rich database of relations with a wide range of clients across a gamut of cultural practices available for analysis with a view to increasing the CEO's effectiveness and its understanding of the tacit and implicit knowledge that is used in dealing with clients. The research team will offer real time analysis of interactions between clients and the CEO's executive and advisory teams to assess areas of success and those that might be improved. The research will therefore constitute an unprecedented analysis of the workings of a cultural support body and how it engages in knowledge exchange in the creative economy. At the same time, because the research will add very significant new analysis to the CEO's knowledge base, it also exemplifies how academics can engage in highly constructive KE with a cultural support body. Through the methods outlined below, this study will aim to understand the funding and policy environment in which the CEO operates and how this is translated into its internal imperatives and how these in turn shape relations with clients. The research team will also seek to understand how clients approach the CEO for advice, how this relates to other sources of advice that they might pursue, and how - through case studies - that advice shapes (or does not shape) the development of cultural enterprises. This project constitutes an exceptional and timely opportunity to undertake a full-scale case study that scrutinises how contemporary policy is understood and implemented institutionally and organisationally by a publicly funded cultural agency. The research will examine the objectives pursued by the CEO; how it fulfils its objectives; and ask what strategic lessons may be drawn from its overall experience. The principal data-gathering techniques include the assessment of documents and texts, analyses of a rich holding of data on clients, archival research, and interviews with board members, staff, advisers, clients and other key policy actors, to all of whom the project team are confident of achieving excellent access. The PI (Schlesinger) and Co-I (Selfe) bring multi-disciplinary expertise in sociological, historical, archival, creative economy and policy analysis.</t>
  </si>
  <si>
    <t>£146,967</t>
  </si>
  <si>
    <t>http://gtr.rcuk.ac.uk/projects?ref=AH%2FK002570%2F1</t>
  </si>
  <si>
    <t>The enactment of cultural values and taste-making within contemporary classical music</t>
  </si>
  <si>
    <t>Charlotte Louise Gilmore (Principal Investigator)</t>
  </si>
  <si>
    <t>Sep 13 - May 14</t>
  </si>
  <si>
    <t>Creative Scotland</t>
  </si>
  <si>
    <t>The research builds on an established and successful interdisciplinary partnership between research organisations from the complementary standpoints of organizational studies and music practice (St Andrews University Management School (PI)), and music 'insiders' (CI) at the Royal Conservatoire of Scotland (RCS), (including artistic research and policy maker partners). It also builds on a track record of successful funded ESRC research among music festivals on which the PI was Research Fellow (ESRC: RES-331-27-0065) and on audience development research (ESRC: RES-187-24-0014) conducted by the PI with one of the proposed partners, the Red Note Ensemble. The PI's background and approach from organisational studies and creative industries brings fresh perspectives to this field; this combined with the 'music insider' CI based at the RCS whose institutional research and Knowledge Exchange activity is centered on music practice results in an unusual and complementary knowledgebase which we hope will add to the Cultural Values project's framework and may be replicated in other cultural and artistic spheres. With the support of Creative Scotland and its networks we will explore whether these innovative methods are replicable across other cultural sectors and art forms. We will employ tried and tested innovative methods in case studies of Red Note and Psappha contemporary music ensembles. Red Note is Scotland's contemporary music ensemble and Psappha is Manchester's new music ensemble. There are similarities between the ensembles in the musical styles but the audience, location, musicians and management teams are all different. This will illustrate that our methods may be replicated and they will produce theoretical and empirical insights that can enhance our understanding intrinsic cultural value. Our methodological approach acknowledges the complexity of cultural value. Within society there are diverse range of values and meanings associated with these values, especially in relation to cultural value. We propose an innovative way of exploring this complexity, and that is through taste-making. Taste-making is a situated activity that rests on learning and knowing how to appraise specific performances of a practice (Gherardi, 2009). In this way music can be understood by studying the social and organisational practices of its creation, performance and communication, as well as its enjoyment; these are all music practices. Taste shapes and is shaped within difference practices and is refined through negotiation and reflectivity, in order to express aesthetic judgments of it (Gheradi, 2009). For example gaining pleasure from music is a form of attachment socially supported by the respective communities of practice, which have developed vocabularies and specific criteria of taste and value in order to communicate, share and refine the ways in which such practices are enacted. This research will involve exploring such enactments of taste-making among the different communities of music practitioners. Our methods and outcomes could clearly contribute to a framework, firstly through the development of a vocabulary and concept of taste making from alternative positions, and secondly the methods to be used for assessing the different forms of taste and processes would help to enable an evaluation of value. The approach explores perceptions and reflections of a cultural experience before, during and after the performance, and this may allow us to elucidate how the different practitioners value that cultural experience. This way of looking at experience deliberately does so from different perspectives and draws in different disciplines. There is no singular experience and hence no singular perceived value, therefore a methodological approach that can capture the richness and diversity and that can produce focused insights is needed.</t>
  </si>
  <si>
    <t>£26,481</t>
  </si>
  <si>
    <t>http://gtr.rcuk.ac.uk/projects?ref=AH%2FL006278%2F2</t>
  </si>
  <si>
    <t>Narrative Objects: The Sakha Summer Festival and Cultural Revitalization (2015-2017)</t>
  </si>
  <si>
    <t>Dr Alison Brown</t>
  </si>
  <si>
    <t>2015-2017</t>
  </si>
  <si>
    <t>Anthropology</t>
  </si>
  <si>
    <t>the British Museum, and the National Arts Museum of the Sakha Republic (Yakutia), Russian Federation</t>
  </si>
  <si>
    <t>U Aberdeen website</t>
  </si>
  <si>
    <t>http://www.abdn.ac.uk/ysyakh/</t>
  </si>
  <si>
    <t>Matt Brennan (Principal Investigator)	
Angela Connelly (Co-Investigator)	
Jo Collinson Scott (Co-Investigator)	
Gemma Lawrence (Co-Investigator)</t>
  </si>
  <si>
    <t xml:space="preserve">University of Edinburgh, United Kingdom (Lead Research Organisation)
</t>
  </si>
  <si>
    <t>Creative Carbon Scotland (Collaboration, Project Partner)
Olive Grove Records (Project Partner)
Julie's Bicycle (Project Partner)
Go North Festival (Project Partner)
Solas Festival (Project Partner)
Glasgow Life, United Kingdom (Project Partner)</t>
  </si>
  <si>
    <t>http://gtr.rcuk.ac.uk/projects?ref=AH%2FM009270%2F1#</t>
  </si>
  <si>
    <t>Sustainable clothing: towards sustainable clothing consumption</t>
  </si>
  <si>
    <t>Professor Sally Dibb (The Open University Business School)
Dr Fiona Harris (The Open University Business School)
Dr Helen Roby (The Open University Business School)
Dr Christine Thomas (The Open University Business School)</t>
  </si>
  <si>
    <t>ESRC Festival of Social Science
The Institute for Social Marketing (ISM) at The Open University
The Open University Business School</t>
  </si>
  <si>
    <t>2013-2015</t>
  </si>
  <si>
    <t>The Open University</t>
  </si>
  <si>
    <t>Fashion is a fundamental part of how people express themselves and is also used to signal membership of a group. How individuals purchase and consume fashion is deeply embedded in these social processes. Each year, UK households spend around £1,700 on clothing, accounting for 5% (£44 billion) of retail expenditure. High levels of consumption, driven by trends towards clothing that is more disposable, worn less, and thrown away more quickly, are at odds with the needs to manage raw materials and resources more sustainably.
Research for the Waste and Resources Action Programme (WRAP), concludes that the key aspects of making clothing more sustainable are keeping clothes for longer by buying items that last longer and have less environmental impact; repairing clothes; washing and drying clothes more sustainably; and reusing and recycling rather than disposing of unwanted clothes (Gracey and Moon, 2012). Of these, extending the lifetime of clothing is likely to have the greatest impact on reducing the carbon, water and waste footprint over the lifecycle of a garment.
Previous research though has found a lack of understanding amongst UK citizens of the sustainability impacts of clothing production, use and disposal (Fisher et al., 2008). Changing these behaviour patterns and raising awareness of the issues requires a deeper understanding of the needs and aspirations which drive these behaviours and of the attitudes which consumers have towards the clothes they buy.</t>
  </si>
  <si>
    <t>Open University website</t>
  </si>
  <si>
    <t>http://business-school.open.ac.uk/research/sustainable-clothing-towards-sustainable-clothing-consumption</t>
  </si>
  <si>
    <t>https://youtu.be/1R2aa8xNk1E</t>
  </si>
  <si>
    <t>Convergence or differentiation in IP protection strategies and business models? New models for digital film distribution in China</t>
  </si>
  <si>
    <t>Shen, Xiaobai</t>
  </si>
  <si>
    <t xml:space="preserve">        15/12/15 - 30/04/17</t>
  </si>
  <si>
    <t xml:space="preserve">The University of Edinburgh </t>
  </si>
  <si>
    <t xml:space="preserve"> AHRC Centre for Digital Copyright and IP Research in China and CREATe, the RCUK Centre for Copyright &amp; New Business Models in the Creative Economy.</t>
  </si>
  <si>
    <t>Currently, Xiaobai is working on the intellectual property- IP regimes in China. In general, her research is on the social analysis of technology (products/services), their markets, and the embedding broader context. She is specialised in the areas of telecommunications, information and computing sectors, in particular focusing on issues concerning emerging markets.
She is the prinsiple investigator for the research project on Convergence or differentiation in IP protection strategies and business models? The project is funded by the AHRC Centre for Digital Copyright and IP Research in China and CREATe, the RCUK Centre for Copyright &amp; New Business Models in the Creative Economy.
She has acted as an investigators for several large research projects in biotechnology and ICT, including GM technology in China - the ESRC INNOGEN programme, and CIPR - collective intellectual property rights project under PRIME, funded by an EU commission and EU-China ICT Standards partnership. Her previous research range from telecommunication technologies, open source software to vaccine development, and so forth, focusing on technology transfer, IP and innovation institutional mechanisms in China.</t>
  </si>
  <si>
    <t>£31,924.00</t>
  </si>
  <si>
    <t>The University of Edinburgh website</t>
  </si>
  <si>
    <t>http://www.research.ed.ac.uk/portal/en/projects/convergence-or-differentiation-in-ip-protection-strategies-and-business-models-new-models-for-digital-film-distribution-in-china(7414a966-05f3-4d84-8b99-55ff3c291bcf).html</t>
  </si>
  <si>
    <t>Shen, Xiaobai (Principal investigator)
Williams, Robin (Co-investigator)</t>
  </si>
  <si>
    <t>15/12/15 - 31/12/16</t>
  </si>
  <si>
    <t>AHRC Centre for Digital Copyright and IP Research in China and CREATe, the RCUK Centre for Copyright &amp; New Business Models in the Creative Economy.</t>
  </si>
  <si>
    <t xml:space="preserve">        £71,776.00</t>
  </si>
  <si>
    <t>http://www.research.ed.ac.uk/portal/en/projects/convergence-or-differentiation-in-ip-protection-strategies-and-business-models-new-models-for-digital-film-distribution-in-china(9a70340f-3bf8-454e-9eff-2610da886046).html</t>
  </si>
  <si>
    <t>Media Elites</t>
  </si>
  <si>
    <t>Carter, Chris (Principal investigator)
Spence, Crawford (Co-investigator)</t>
  </si>
  <si>
    <t>Non-Funded Commission or Consultancy work</t>
  </si>
  <si>
    <t xml:space="preserve">        4/01/16 - 31/12/17</t>
  </si>
  <si>
    <t>(1) When Business Models Break: Re-imagining STV, 2007-2014. In early 2007 STV was an organisation that was close to the brink: it's share price had declined dramatically, it was heavily indebted and expected synergies from various acquisitions had not been realised. In February 2007 Rob Woodward was appointed as CEO and set about changing the organisation. This study is a story of that change. More specifically, it examines how STV set about rebuilding trust with key stakeholders and rebuilding its business model. This work is with Frank Mueller (Newcastle), Ben Golant (Edinburgh), Yi Ling Ong (Edinburgh), John Sillince (Newcastle), Crawford Spence (Warwick) and Andy Sturdy (Bristol).
(2) Strategic Change in the BBC (1982 - 2004). This project explores the BBC from Alasdair Milne's tenure as Director-General of the BBC through to Greg Dyke's time as DG. The study chronicles the shift of dominant logics of action in the BBC from a  'cultural elite' to a 'new media market', which was accompanied by the importation of greater financially rationality. The project investigates the long-term impact of Producer Choice, an internal market introduced, under John Birt, in 1993. This work is with Alan McKinlay and Crawford Spence, A related project into the influence of Lord Reith is with Michael Heller and Michael Rowlinson.
(3) Creating New Institutions: Devolution, Regions and Nations. How do you build new institutions? This project takes as its starting point that the current constitutional arrangements in the UK are creaking at their foundations, the study explores the emergence of a strategic action field around arguments for greater autonomy to regions and nations. There are three parts to this work, (i) What could future regional settlements look like? (ii) How would they be designed? (iii) What distributive and calculative mechanisms would be required to make an institutional framework function? This is in conjunction with Lord Prescott, at Hull University and the House of Lords.</t>
  </si>
  <si>
    <t>http://www.research.ed.ac.uk/portal/en/projects/media-elites(45a8ed1e-25be-454f-843c-3f04e068acd9).html</t>
  </si>
  <si>
    <t>Gilmore, Charlotte (Principal investigator)</t>
  </si>
  <si>
    <t>1/02/17 - 31/07/18</t>
  </si>
  <si>
    <t xml:space="preserve">Charlotte has successfully gained research funding from a number of institutions including the ESRC, AHRC and the University of Edinburgh. Charlotte's most recent AHRC award is her AHRC Creative Economy Follow on Funding project (2016):   www.creative-research-toolkit.ed.ac.uk. Charlotte will work with Professor Celia Duffy (Royal Conservatoire of Scotland) and project partner Creative Scotland, in addition to practitioners and organisations in the field of the cultural and creative industies across the UK, to develop a web based qualitative research toolkit for small- and medium-sized cultural and creative organisations. The development of this project will be informed by workshops and case study work with organisations across the cultural and creative industries spectrum, for example with Citizens Theatre, Edinburgh Sculpture Workshop, the Fleet Collective, Noise Opera, and Creative Edinburgh. </t>
  </si>
  <si>
    <t>£113,443.00</t>
  </si>
  <si>
    <t>http://www.creative-research-toolkit.ed.ac.uk/</t>
  </si>
  <si>
    <t>Publishing Workshop for Doctoral and Junior Faculty in Creative Industries</t>
  </si>
  <si>
    <t>Jones, Candace (Principal investigator)</t>
  </si>
  <si>
    <t>1/06/17 - 31/12/17</t>
  </si>
  <si>
    <t>£4,500.00</t>
  </si>
  <si>
    <t>http://www.research.ed.ac.uk/portal/en/projects/publishing-workshop-for-doctoral-and-junior-faculty-in-creative-industries(7fd614e5-7fd8-4520-a37d-bcfb6da58d20).html</t>
  </si>
  <si>
    <t xml:space="preserve">6th Sense Transport (6ST) </t>
  </si>
  <si>
    <t>Professor Chris Speed</t>
  </si>
  <si>
    <t>RCUK</t>
  </si>
  <si>
    <t>Universities of Southampton, Lancaster, Edinburgh,  Bournemouth and Salford</t>
  </si>
  <si>
    <t xml:space="preserve">ECA is one of five UK universities in the 6ST consortium, the lead partner of which is the University of Southampton. </t>
  </si>
  <si>
    <t>6th Sense Transport (6ST) explores how we can reduce and re-distribute transport options to better suit our ‘anytime’ 24 hour society. A Digital Economy project funded by the UK Research Councils, it builds on the contribution of technology to when, where and how people communicate in work and at home. Our research vision is to understand the extent to which behavioural change in transport habits and practices can be facilitated through the creation of a new form of transport 'network'. This is based on extending social networking principles to transport users, vehicles and goods to create visibility of potential transport options in time and space.</t>
  </si>
  <si>
    <t>£900k</t>
  </si>
  <si>
    <t>http://chrisspeed.net/?page_id=795</t>
  </si>
  <si>
    <t>A Word of Mouth Campaign ECA-NHS</t>
  </si>
  <si>
    <t>The project was part sponsored by the Technology Strategy Board and its activities were supported by external partners, including MEHIS (Minority Ethnic Health Inclusion Service) and The Ben Walton Trust.</t>
  </si>
  <si>
    <t>ECA</t>
  </si>
  <si>
    <t>This Knowledge Transfer Partnership (KTP) between NHS Lothian and the School of Design at ECA was the first in its geographical and disciplinary area. Its central objective was to improve population awareness of mouth cancer in the Lothian region since, as with many other cancers, public awareness of mouth cancer drives early presentation, diagnosis and treatment (which are key to improving mortality rates and reducing service burden). In collaboration, clinicians, health strategists and designers sought to explore how this might be achieved through the application of communication design strategies focusing on the basic symptoms of the disease. The month-long A Word of Mouth Campaign launched on the 1st of November 2011, seeking to positively engage the public through event participation, including the taking of portraits in exchange for dialogue and supporting information.</t>
  </si>
  <si>
    <t>http://www.eca.ed.ac.uk/school-of-design/research/projects/a-word-of-mouth-campaign</t>
  </si>
  <si>
    <t>Atelier</t>
  </si>
  <si>
    <t xml:space="preserve">Dr Richard Baxstrom, Lecturer in Social Anthropology, School of Social and Political Science 
Dr Angela McClanahan, Lecturer in Visual Culture, Edinburgh College of Art 
Professor Neil Mulholland, Professor of Contemporary Art Practice &amp; Theory, Edinburgh College of Art </t>
  </si>
  <si>
    <t>School of Social and Political Sciences and Edinburgh College of Arts</t>
  </si>
  <si>
    <t>National Museums Scotland, Collective Gallery and Rhubaba</t>
  </si>
  <si>
    <t>Atelier’s primary objectives are:
To coordinate teaching and research in the arts and social science subject areas within ECA, SPS and other Schools;
To create a stronger sense of collective identity in order to drive forward interdisciplinary approaches to research and teaching;
To strengthen relationships with practitioners and other institutions to further enhance the impact of our research.
Membership</t>
  </si>
  <si>
    <t>http://www.eca.ed.ac.uk/school-of-art/research/projects/atelier-creative-arts-and-the-social-sciences-network</t>
  </si>
  <si>
    <t>Atelier is the editorial home of the Taylor &amp; Francis Journal, Visual Culture in Britain. Richard Baxstrom, Angela McClanahan and Neil Mulholland co-edit the journal, in collaboration with colleagues Professor Christopher Breward (Principal of ECA) and Dr Jonny Murray (Director of Design Context).
The Network has hosted an Edinburgh Film Seminar: Roundtable on Realizing the Witch: Science, Cinema and the Mastery of the Invisible, with panellists Jonny Murray, David Sorfa and Richard Baxstrom. It officially launched on 27th November 2015 with a seminar by artist Christine Borland, In and around 'Circles of Focus', on her collaborative project with artist Brody Condon exploring human body donation for artistic research and practice.
As part of the Edinburgh Art Festival 2016, Atelier and partner organisation, Rhubaba, presented an in-conversation event within the exhibition Still life with flying objects. In this event, anthropologist Daniel Miller and ECA’s Angela McClanahan speculated on how focusing on material culture can help us to illuminate how objects shape various social, cultural and natural worlds and vice versa.</t>
  </si>
  <si>
    <t>Concurrent: exploring improvisation between performing arts practitioners</t>
  </si>
  <si>
    <t xml:space="preserve">Dr Graeme Wilson and Professor Raymond MacDonald </t>
  </si>
  <si>
    <t>Concurrent was established with an award from the Royal Society of Edinburgh</t>
  </si>
  <si>
    <t>Reid School of Music ECA</t>
  </si>
  <si>
    <t>Test emergent theory against diverse practitioner accounts of their practice
Foster innovative theory-building around non-verbal group improvising in all contexts.
Develop proposals for translating research findings into new arts practice, pioneering novel directions within and between art forms
Develop new proposals for large scale psychological and interdisciplinary research to enhance understanding of group improvisation as currently practiced</t>
  </si>
  <si>
    <t>http://www.eca.ed.ac.uk/reid-school-of-music/research/projects/concurrent</t>
  </si>
  <si>
    <t>Future events will establish Concurrent as a crucial hub for innovative improvised performance; for novel inquiry into the unique social and creative process of improvisation; and for the wider application of current thinking on improvisation, for instance in community music or other spheres of social interaction.</t>
  </si>
  <si>
    <t>Knowledge Exchange Hub: Design in Action</t>
  </si>
  <si>
    <t xml:space="preserve">Chris Speed 
Deborah Maxwell 
Karl Monsen 
Diego Zamora </t>
  </si>
  <si>
    <t>March 2012 - November 2016</t>
  </si>
  <si>
    <t xml:space="preserve">Design in Action is one of only four flagship Knowledge Exchange Hubs funded by the Arts &amp; Humanities Research Council. This £6.5M interdisciplinary, multi-institution hub, with a 28-strong team comprising 9 doctoral students, 6 postdoc researchers, 6 Co-Investigators and a management and support team, is based across Scotland. </t>
  </si>
  <si>
    <t>The University of Abertay, The Glasgow School of Art, Gray’s College of Art at the Robert Gordon University, St Andrews University, and led by Duncan of Jordanstone College of Art &amp; Design, University of Dundee.</t>
  </si>
  <si>
    <t>Design in Action (DiA) aims to ensure that Scotland can maximise its capacity to operate effectively and meet the imperatives of building new economies for future world markets.
We work with SMEs (small and medium-sized enterprises), designers, and academics across Scotland across five industry sectors (ICT, Food, Wellbeing, Rural Economies, and Sport), engaging them through intensive residential innovation events known as Chiasma. Each design-led chiasma is centred around a particular theme, and participants are sought from a wide range of backgrounds to bring together a diverse mix of skills and experience, to apply new thinking to critical issues, and to compete for funding of up to £20,000 to take individual projects forward to a near-to-market stage.</t>
  </si>
  <si>
    <t>£6.5m</t>
  </si>
  <si>
    <t>http://www.designinaction.com/wp-content/uploads/2016/12/DiA-Final-Report.pdf</t>
  </si>
  <si>
    <t>Glitching</t>
  </si>
  <si>
    <t>http://www.eca.ed.ac.uk/school-of-design/research/projects/glitching</t>
  </si>
  <si>
    <t>ESALA Projects</t>
  </si>
  <si>
    <t>Lisa Moffitt and Liam Ross</t>
  </si>
  <si>
    <t>The University of Edinburgh</t>
  </si>
  <si>
    <t>ESALA Projects supports ‘real world’ consultancy by collaborating staff and students at the Edinburgh School of Architecture and Landscape Architecture. The initiative provides an outward-facing platform for multidisciplinary working by designers at all career stages, drawing on our combined expertise in practice, teaching, learning and research across architecture, landscape architecture, urban design and conservation.</t>
  </si>
  <si>
    <t>http://www.eca.ed.ac.uk/architecture-landscape-architecture/research/projects/esala-projects</t>
  </si>
  <si>
    <t>New Digital Creatives</t>
  </si>
  <si>
    <t>The young collaborators were:
•Marissa Bonar; Sean Langdon; Erin McEvoy; Appin Mackay-Champion; Archie McGoldrick; Michael O’Rourke; Amber Sinclair-Case; Mirren Wilson
Their supporting artists were:
•Craig Steele; Rosie Reid; Andrew McGregor; Paul Brady; Jamie Macdonald</t>
  </si>
  <si>
    <t>GSA and RCS</t>
  </si>
  <si>
    <t>The Royal Conservatoire of Scotland</t>
  </si>
  <si>
    <t>Digital arts</t>
  </si>
  <si>
    <t>The piece is a series of gifs in images that depict themes and phrases in Romeo and Juliet. It is underscored by an original piece of electronic music derived from iPhone ringtones.</t>
  </si>
  <si>
    <t>"Our current project that illustrates these concepts is called As You Like It and was carried out in spring 2016 in a partnership between the Glasgow School of Art (GSA) and RCS. Two As You Like It short films were created in response to the large-scale Dream On initiative at Glasgow University on 23 April 2016. Six pre-Higher Education students from RCS (inc. three from the Transitions 20/40 project) and two from GSA pitched successfully to take part. The young people had never met each other before and had the support of a coder, director, drama facilitator, visual artist and film-maker at points over just four days of collaboration to come up with a contemporary, creative and digital response to the Shakespeare 400 anniversary.
Their creative output is two short films lasting two minutes each. The films use a mix of visual imagery, music and computer programming to create a contemporary summary of Romeo and Juliet. The young collaborators took influence from modern advertising, social media and digital culture to bring Shakespearean themes to the instant generation."</t>
  </si>
  <si>
    <t>Repository</t>
  </si>
  <si>
    <t>https://www.youtube.com/watch?v=Fqk4TTqUk7Q</t>
  </si>
  <si>
    <t>Drama and Autism</t>
  </si>
  <si>
    <t>RCS and HOPE</t>
  </si>
  <si>
    <t>RCS</t>
  </si>
  <si>
    <t>ongoing</t>
  </si>
  <si>
    <t>Performance arts, health</t>
  </si>
  <si>
    <t>classes</t>
  </si>
  <si>
    <t>This area of specialist interest has grown through a collective care and focus by staff and families here at the Royal Conservatoire over the last few years.
A small number of young people with autism joined our weekly classes, and with the help and support of their families, our teaching staff have evolved drama practices and an inclusve context that meet the needs of these young learners.
We have worked too in partnership with HOPE for Autism who have commissioned us to develop and deliver more intensive spring and summer schools in their premises. These projects have received support from funders and allowed us to create short films of the work we do with HOPE, the young people and their families.
This year we have introduced a new weekly class called Limitless for young people with autism and begin a new phase of research with the National Theatre of Scotland, National Autism Society and NHS Greater Glasgow and Clyde.</t>
  </si>
  <si>
    <t>https://www.youtube.com/watch?v=99wlWyMMX5U</t>
  </si>
  <si>
    <t>RCS Teaching Talks</t>
  </si>
  <si>
    <t>Ian Bousfield</t>
  </si>
  <si>
    <t>Music</t>
  </si>
  <si>
    <t>RCS Visiting Artist, Ian Bousfield offers his top ten trombone tips, ably demonstrating the range of effective learning and teaching techniques at his internationally-renowned fingertips.</t>
  </si>
  <si>
    <t>https://youtu.be/CqDy8G1d80I</t>
  </si>
  <si>
    <t>Helen McVey</t>
  </si>
  <si>
    <t>Head of BMus, Helen McVey discusses the RCS UG curriculum review process and outcomes at a moment of dynamic shifts in the Scottish educational landscape.</t>
  </si>
  <si>
    <t>https://youtu.be/sSM2fwochC4</t>
  </si>
  <si>
    <t>John Logan</t>
  </si>
  <si>
    <t>After an introduction from John Logan, RCS Head of Brass, Grant Golding offers tips and techniques for delivering music lessons via video conferencing technology.</t>
  </si>
  <si>
    <t>Our staff design and deliver award-winning creative projects in prisons, secure environments and with communities affected by crime. Specialist training in this area is offered as part of some undergraduate and postgraduate programmes and through the Short Courses department.
RCS is a dynamic learning environment where academics, teaching and guest artists, creative partners and arts administrators strive jointly to support our students and colleagues to perform and achieve. In a learning and teaching capacity, this is developed through 1:1 and small group teaching, peer to peer support, mentoring and coaching, situated and work-based learning as well as more traditionally understood modes.
The RCS Teaching Talks aim to illustrate some of the approaches we take to curriculum development, dynamic learning and teaching styles, the use of learning technologies as well as working in partnership with national performing arts companies. This pilot project is intended to open doors for teachers to further reading, analysis and reflection and support the delivery of the highest quality learning and teaching.
This pilot project was funded by the Leadership Foundation.</t>
  </si>
  <si>
    <t>https://youtu.be/YAlMxEVsoqA</t>
  </si>
  <si>
    <t>Isobel Anderson</t>
  </si>
  <si>
    <t>Isobel Anderson, RCS Lecturer in Alexander Technique and Lecturer in Piano shows us how to ensure we protect and respect the space between teacher and learner in a one-to one teaching environment.</t>
  </si>
  <si>
    <t>https://youtu.be/4u26DbEN-Hk</t>
  </si>
  <si>
    <t>Andrew Nunn</t>
  </si>
  <si>
    <t>RCS graduate and award-winning conductor, Andrew Nunn talks about his experience of working with groups and the challenges and benefits this presents no matter what the art-form.</t>
  </si>
  <si>
    <t>https://youtu.be/D5lnjEySqo8</t>
  </si>
  <si>
    <t>Lawrence Gill and Alex Reedijk</t>
  </si>
  <si>
    <t>Lecturer in Woodwind, Lawrence Gill talks with Scottish Opera’s General Director, Alex Reedijk about what makes a successful industry partnership.</t>
  </si>
  <si>
    <t>https://youtu.be/j2vsPk8Ko4w</t>
  </si>
  <si>
    <t>Arts in Social Justice</t>
  </si>
  <si>
    <t>Jess Thorpe</t>
  </si>
  <si>
    <t>"Jess is a Visiting Lecturer in the Arts in Social Justice at the Royal Conservatoire in Glasgow. In this role she designs creative projects with Scottish prisons and communities affected by crime. In 2011, Jess was on placement with Michigan University and their Prison Creative Arts Programme during which time she worked in prisons in and around Detroit. She is also a founder and current steering group member for the Scottish Prison Arts Network (SPAN). Jess will return to the US to continue her action research in summer 2014 as a result of support from the Winston Churchill Travelling Fellowship.
Outside of her work for RCS she is Co-Artistic Director of the critically acclaimed performance company Glas(s) Performance and co-founder and facilitator of the award winning radical collective of young people, Junction 25.
Jess is a Trustee and staff member for the International Schools Theatre Association and has led work and creative consultancy in schools across the world including South Korea, Malaysia, and Russia."</t>
  </si>
  <si>
    <t>Short Courses published its first piece of research in 2013, Tightrope. This work looks at the implications of a drama project held in Perth Prison and the effects on the inmates involved. The report is the first of Jess Thorpe’s work to be published in the public domain.</t>
  </si>
  <si>
    <t>A new film, created in summer 2015 by young people from West Dunbartonshire – available soon.</t>
  </si>
  <si>
    <t>Winner of a Koestler Trust Platinum Award in 2015 – a short film about the context in which the prison work sits will be available soon.</t>
  </si>
  <si>
    <t>RCS and Solar Bear</t>
  </si>
  <si>
    <t>Solar Bear is delighted and proud to be working with our partners at the Royal Conservatoire of Scotland to establish formal pathways into the profession for young deaf actors. Together, we are confident that our pilot training programme, launched in March 2012, will result in ground-breaking opportunities for a new generation of deaf actors and audiences alike. Our shared vision will reflect and celebrate Scotland’s cultural diversity by ensuring that talented young deaf people have access to quality training opportunities at the highest level.</t>
  </si>
  <si>
    <t>gruntCount - bass clarinet version - live performance at Live Interfaces Conference, Lisbon November 2014</t>
  </si>
  <si>
    <t>Parker, M., Peter, F. &amp; La Berge, A.</t>
  </si>
  <si>
    <t>7/12/15 - 31/08/18</t>
  </si>
  <si>
    <t>Edinburgh College of Arts</t>
  </si>
  <si>
    <t>Live performance and encore at the Live Interfaces conference in Lisbon, Portugal on 23rd November 2014. Mixed from live recording by Peter Furniss.</t>
  </si>
  <si>
    <t>http://datashare.is.ed.ac.uk/handle/10283/734</t>
  </si>
  <si>
    <t>limits to growth</t>
  </si>
  <si>
    <t>Parker, Martin (Principal investigator)
Green, Owen (Principal investigator)</t>
  </si>
  <si>
    <t>3/02/15 - 30/09/17</t>
  </si>
  <si>
    <t>As an embedded artwork, LTG aims to draw listeners’ attention to the sounds that happen in the venue where it is installed. The sounds undergo this process in situ so automatically adapt themselves to the context in which they are found. This is not particularly interesting until you take into account the character of what has been heard and what is being played.
One the one hand, the piece makes an anarchic comment and intrusion into the environment it is in, regurgitating material based on what it has already heard. In this respect it could be argued that we ‘hear’ the voice of the machine, randomly exploring itself on its own terms. To some extent this is true, although this machine (like all machines) is not just algorithmically energised but also twisted toward the taste of the people who designed it.
There are two characteristics that impinge on one another. The characteristics of the sounds that occur in the space are integral to themselves and belong to the moment of their creation. As these are captured and played back, they begin to assume characteristics integral to these sounds being played back again in the space. The obvious links to these feedback and transduction processes align in some respects with Alvin Lucier’s and Agostino Di Scipio’s work.
What becomes important about this work is the way in which these comments on what has already been heard in the space are articulated and how they feed back in. The original content and context provide one characteristic shape, but these shapes are quantised and refashioned by the listening and playback tools we’ve designed and implemented.</t>
  </si>
  <si>
    <t>http://www.research.ed.ac.uk/portal/en/projects/limits-to-growth(6b285a28-5685-4e7c-9000-a36ac231995f).html</t>
  </si>
  <si>
    <t>Gap in the air</t>
  </si>
  <si>
    <t>Parker, M. &amp; Clegg, J. M.</t>
  </si>
  <si>
    <t>Internally there were opportunities to examine and explore the way Talbot Rice Gallery (TRG) can work with sound as an art medium and our first public workshop examined this in particular detail. We quickly understood the limitations of presenting sound in TRG, but also the opportunities the space offered TRG to expand its audience profile, especially by hosting live music events. As a research project, key findings included four new sound installations generated by staff and students at ECA and shown in a high profile gallery situation. Much was learned by the artists involved. One of the works "Katakata" has ended up in the research portfolio of its designer and subsquently presented in Dundee. "limits to growth" led to new research by Owen Green and Martin Parker in the development and refinement of algorithmic systems (neural networks) for automating permutations of human input. The initial fruits of this work were presented at the 2016 International Conference on Live Interfaces in July 2016. The headphone work Journeyman was also premiered at this event. This was subsequently developed and shown at the Conference of World Affairs and engaged with their recorded archive of 60 years of conferences. This system has since been refined further and used in association with generating "experience-led" documentation of large-scale public events hosted by the Edinburgh International Festival.</t>
  </si>
  <si>
    <t>http://www.research.ed.ac.uk/portal/en/projects/gap-in-the-air(2dc8c4fd-3b56-4403-a942-fe38f954d89d).html</t>
  </si>
  <si>
    <t>journeyMan</t>
  </si>
  <si>
    <t>Parker, M.</t>
  </si>
  <si>
    <t>1/09/14 - …</t>
  </si>
  <si>
    <t>journeyMan is an approach to making dynamic musical experiences on mobile devices. By taking data from on-board sensors such as accelerators and gyroscopes, heading and footsteps can be detected. The numbers derived are used to 'excite' software that plays unique versions of the pieces for listeners. This project was funded by an Innovation Initiative Grant and enabled the PI to work with software developers Two Big Ears on the systems that would make this idea a reality.</t>
  </si>
  <si>
    <t>http://www.research.ed.ac.uk/portal/en/projects/journeyman(53c87a1c-8b4e-40af-b748-fc4cdc7b1f0b).html</t>
  </si>
  <si>
    <t>What is Sound Design</t>
  </si>
  <si>
    <t>Parker, Martin (Principal investigator)
Nelson, Peter (Other)
Davison, Annette (Other)
Williams, Sean (Other)
Rawlinson, Julian (Other)
Martin, Craig (Other)
Coyne, Richard (Other)</t>
  </si>
  <si>
    <t>27/11/13 - 29/11/13</t>
  </si>
  <si>
    <t>"What is sound design...?" was a three day Symposium that jointly celebrated 10 years of the MSc programme in Sound Design and brought together communities of researchers, publishers, students, industry and artistic practitioners in a range of performances, keynotes, panel discussions and short presentations. Each session was geared around the unanswerable question "what is sound design...?"</t>
  </si>
  <si>
    <t>https://digital.eca.ed.ac.uk/whatissounddesign/</t>
  </si>
  <si>
    <t>Sound Projection - Songs for an Airless Room</t>
  </si>
  <si>
    <t>Williams, S. &amp; Parker, M.</t>
  </si>
  <si>
    <t>17/02/10 - 23/02/10</t>
  </si>
  <si>
    <t>Sound projection, engineering and technical assistance for rehearsals and tour of Martin Parker's opera for cinemas, and sound recording of rehearsals and tour.</t>
  </si>
  <si>
    <t>http://www.tinpark.com/2010/04/songs-for-an-airless-room-tour-2010/</t>
  </si>
  <si>
    <t>Dundee Rep Theatre</t>
  </si>
  <si>
    <t>PhD Student: Holly Patrick</t>
  </si>
  <si>
    <t>Economic &amp; Social Research Council (ESRC)</t>
  </si>
  <si>
    <t>2008 - 2015</t>
  </si>
  <si>
    <t>School of Arts and Creative Industries</t>
  </si>
  <si>
    <t>Edinburgh Napier University's repository</t>
  </si>
  <si>
    <t>Capitalising on Creativity (ESRC)</t>
  </si>
  <si>
    <t>Dundee Contemporary Arts (DCA)</t>
  </si>
  <si>
    <t>PhD Student: Emma Flynn</t>
  </si>
  <si>
    <t>University of St. Andrews</t>
  </si>
  <si>
    <t>Institute for Capitalising on Creativity (ICC)</t>
  </si>
  <si>
    <t>University of St. Andrews' repository</t>
  </si>
  <si>
    <t>Orchestrating a UNESCO City of Music. Networks and alliances</t>
  </si>
  <si>
    <t>PhD Student: Honor Tuohy</t>
  </si>
  <si>
    <t>Royal Conservatoire of Scotland</t>
  </si>
  <si>
    <t>Honor started on the Glasgow City of Music project in 2009, just as it launched its agenda to stimulate social, economic and cultural development related to music. While the City team works to increase participation, talent, and visibility, Honor’s research will analyse strategies for network building, evaluating impact, demonstrating value and benefit, and interpreting research results. Her results will be shared with a variety of public and industry audiences, including other members of the international UNESCO Creative Cities network. 
“Including Honor in the City of Music team brings an outside perspective and fresh thinking to our work,” said Louise Mitchell, former Director of Glasgow UNESCO City of Music.  “She makes a strong contribution to our activities and is also able to act as a critical friend, politely questioning decisions and giving feedback on how the organisation is perceived.”</t>
  </si>
  <si>
    <t>https://www.st-andrews.ac.uk/icc/research/grantprojects/capitalisingoncreativityesrc/casestudentships/glasgowunescocityofmusic/</t>
  </si>
  <si>
    <t>The Audience Agency. Geodemographic analysis of arts attendance</t>
  </si>
  <si>
    <t>PhD Student:
Orian Brook</t>
  </si>
  <si>
    <t>Orian's research will have a wide geographic basis as she considers the rates of arts attendance at major venues in London and Scotland. Using spatial modelling and vast datasets, Orian will explore the importance of a neighbourhood's socio-economic and demographic characteristics, and its distance from venues and commuting patterns, in influencing how residents access arts venues. The research has been commissioned by The Audience Agency (formerly Audiences London), Glasgow Grows Audiences and The Audience Business although her findings also will benefit local and national governments, funders of cultural activities, and venues.</t>
  </si>
  <si>
    <t>https://www.st-andrews.ac.uk/icc/research/grantprojects/capitalisingoncreativityesrc/casestudentships/theaudienceagency/</t>
  </si>
  <si>
    <t>Playwrights' Studio Scotland</t>
  </si>
  <si>
    <t>Student researcher: Louise Alexander</t>
  </si>
  <si>
    <t>Company sponsor: Playwrights' Studio Scotland</t>
  </si>
  <si>
    <t>Louise's CASE will facilitate access to a specific creative product: Scottish plays. Her industry sponsor, Playwrights’ Studio Scotland, is an organisation committed to promoting and developing writing for live performance.
Information on Scottish plays is not easily accessed--scripts are preserved in various libraries throughout Scotland but no collection is exhaustive nor is there a central information hub. Louise’s research will raise awareness and increase access to new and existing scripts by Scottish writers. Her work will help develop opportunities for supporting playwrights’ career development and audience understanding of the cultural product.</t>
  </si>
  <si>
    <t>https://www.st-andrews.ac.uk/icc/research/grantprojects/capitalisingoncreativityesrc/casestudentships/playwrightsstudioscotland/</t>
  </si>
  <si>
    <t xml:space="preserve">Digital marketing and distribution models as means to mitigate risk in the independent film industry                                
                              </t>
  </si>
  <si>
    <t xml:space="preserve">Student: Michael Franklin
</t>
  </si>
  <si>
    <t>https://www.st-andrews.ac.uk/icc/research/grantprojects/capitalisingoncreativityesrc/knowledgetransferpartnershipsktps/newdigitalbusinessmodelsforscreenindustries/</t>
  </si>
  <si>
    <t xml:space="preserve">Cultural policy and the creative industries: The role of the national film body                                
</t>
  </si>
  <si>
    <t>Student: Fabiola Alvarez</t>
  </si>
  <si>
    <t>https://www.st-andrews.ac.uk/icc/research/grantprojects/capitalisingoncreativityesrc/casestudentships/creativescotland/culturalpolicyandthecreativeindustries/#d.en.86615</t>
  </si>
  <si>
    <t xml:space="preserve">The Hidden Dancers:Sociological Analysis of Participatory Dance Activity in Glasgow  </t>
  </si>
  <si>
    <t>Student: Bethany Whiteside</t>
  </si>
  <si>
    <t xml:space="preserve">Academic Partner: Royal Conservatoire of Scotland </t>
  </si>
  <si>
    <t>https://www.st-andrews.ac.uk/icc/research/grantprojects/capitalisingoncreativityesrc/casestudentships/creativescotland/hiddendancers/#d.en.86630</t>
  </si>
  <si>
    <t>Dundee Design Ltd</t>
  </si>
  <si>
    <t>PhD Student: Sarah Cox</t>
  </si>
  <si>
    <t>https://www.st-andrews.ac.uk/icc/research/grantprojects/capitalisingoncreativityesrc/casestudentships/dundeedesignltd/</t>
  </si>
  <si>
    <t>Art &amp; Christianity Enquiry</t>
  </si>
  <si>
    <t>PhD Student: Sara Schumacher</t>
  </si>
  <si>
    <t>https://www.st-andrews.ac.uk/icc/research/grantprojects/capitalisingoncreativityesrc/casestudentships/artchristianityenquiry/</t>
  </si>
  <si>
    <t>V&amp;A at Dundee</t>
  </si>
  <si>
    <t>Student: Maria MacLennan
Student: Joanna Bletcher
Student: Saskia Coulson</t>
  </si>
  <si>
    <t>https://www.st-andrews.ac.uk/icc/research/grantprojects/capitalisingoncreativityesrc/casestudentships/vaatdundee/</t>
  </si>
  <si>
    <t>Dundee and Edinburgh Councils: The Role of Culture-led Regeneration in Urban Communities</t>
  </si>
  <si>
    <t xml:space="preserve">Student: Ciaran McDonald
</t>
  </si>
  <si>
    <t>https://www.st-andrews.ac.uk/icc/research/grantprojects/capitalisingoncreativityesrc/casestudentships/dundeeandedinburghcouncils/ciaran2/</t>
  </si>
  <si>
    <t>Dundee and Edinburgh Councils: Beyond Impact: Capturing the value of culture as revealed through residential preferences</t>
  </si>
  <si>
    <t>Student: Lorenzo Pergola</t>
  </si>
  <si>
    <t>https://www.st-andrews.ac.uk/icc/research/grantprojects/capitalisingoncreativityesrc/casestudentships/dundeeandedinburghcouncils/lorenzo/</t>
  </si>
  <si>
    <t>Imaginate &amp; Starcatchers</t>
  </si>
  <si>
    <t>PhD Student: Ben Fletcher-Watson</t>
  </si>
  <si>
    <t>Denki</t>
  </si>
  <si>
    <t>PhD Student: Chris Lowthorpe</t>
  </si>
  <si>
    <t>New digital business models for screen industries</t>
  </si>
  <si>
    <t>Knowledge Transfer Partnerships (KTPs)</t>
  </si>
  <si>
    <t>Intellectual Property Management</t>
  </si>
  <si>
    <t>Tales from the Drawing Board book launched</t>
  </si>
  <si>
    <t xml:space="preserve">UP Your IP Workshops Design: 16 June 2014        
       </t>
  </si>
  <si>
    <t xml:space="preserve">UP your IP Digital and Performing Arts: 11 Sept 2014        
</t>
  </si>
  <si>
    <t xml:space="preserve">UP your IP Games: 25 September 2014 </t>
  </si>
  <si>
    <t>Art4you Scotland (PDF, 1,100 KB)</t>
  </si>
  <si>
    <t xml:space="preserve">Dr Charlotte Gilmore and Eilidh Cochrane
</t>
  </si>
  <si>
    <t>Capacity Building Business Vouchers</t>
  </si>
  <si>
    <t>Dundee Contemporary Arts (PDF, 812 KB)</t>
  </si>
  <si>
    <t xml:space="preserve">Martin Dowling
School of Management, University of St Andrews
mjd11@st-andrews.ac.uk
Dr. Iain Henderson
Edinburgh Business School, Heriot-Watt University
ish@ebs.hw.ac.uk
</t>
  </si>
  <si>
    <t>Fleet Collective (PDF, 652 KB)</t>
  </si>
  <si>
    <t>Charles Lovatt FRSA
Institute for Capitalising on Creativity
University of St Andrews
cl210@st-andrews.ac.uk</t>
  </si>
  <si>
    <t>Glasgow Womens Library (PDF, 730 KB) See also: 30-05-2014: Business Voucher Leads to "Jaw Box" Performance for Audience Development</t>
  </si>
  <si>
    <t xml:space="preserve">Dr. Anna Birch and Lauren Bryden
Royal Conservatoire of Scotland
a.birch@rcs.ac.uk
l.bryden@rcs.ac.uk
</t>
  </si>
  <si>
    <t>Pea Cooper Millinery (PDF, 729 KB)</t>
  </si>
  <si>
    <t xml:space="preserve">Paul Tyers, Lauren Bryden
Royal Conservatoire of Scotland
l.bryden@rcs.ac.uk </t>
  </si>
  <si>
    <t>Radge Media (PDF, 567 KB)</t>
  </si>
  <si>
    <t xml:space="preserve">Michael Franklin
Institute for Capitalising on Creativity
mcbf@st-andrews.ac.uk
</t>
  </si>
  <si>
    <t>Red Note Ensemble (PDF, 844 KB) ‌</t>
  </si>
  <si>
    <t>Dr. Charlotte Gilmore and Eilidh Cochrane
Institute for Capitalising on Creativity
University of St Andrews
clm16@st-andrews.ac.uk</t>
  </si>
  <si>
    <t>‌Scottesque (PDF, 582 KB)</t>
  </si>
  <si>
    <t>Dr. Charlotte Gilmore Institute for Capitalising on Creativity clm16@st-andrews.ac.uk</t>
  </si>
  <si>
    <t>‌Sigma Films (PDF, 1,032 KB)</t>
  </si>
  <si>
    <t xml:space="preserve">Michael Franklin
Institute for Capitalising on Creativity
University of St Andrews
mcbf@st-andrews.ac.uk
</t>
  </si>
  <si>
    <t>‌Solar Bear Theatre (PDF, 634 KB)</t>
  </si>
  <si>
    <t xml:space="preserve">Dr. Anna Birch
Royal Conservatoire of Scotland
a.birch@rcs.ac.uk
Patricia Sullivan
Project Support Consultancy
sullivanpsc@aol.com
Eilidh Cochrane
Institute for Capitalising
on Creativity
coca@st-andrews.ac.uk
</t>
  </si>
  <si>
    <t>Sound Festival (PDF, 466 KB)</t>
  </si>
  <si>
    <t xml:space="preserve">Dr. Charlotte Gilmore
Institute for Capitalising on Creativity
University of St Andrews
clm16@st-andrews.ac.uk
</t>
  </si>
  <si>
    <t>The Tron (PDF, 1,191 KB)</t>
  </si>
  <si>
    <t xml:space="preserve">Dr. Charlotte Gilmore
Institute for Capitalising on Creativity
School of Management, University of St Andrews
clm16@st-andrews.ac.uk
</t>
  </si>
  <si>
    <t>Winter Projects (PDF, 702 KB)</t>
  </si>
  <si>
    <t>Prof. Barbara Townley and Melinda Grewar
Institute for Capitalising on Creativity
University of St Andrews
coca@st-andrews.a.cuk</t>
  </si>
  <si>
    <t>World Club HQ (PDF, 854 KB)</t>
  </si>
  <si>
    <t>Dr. Jacqueline Archibald
PhD Computer Science and Applied Mathematics
Lecturer in Computing and Engineering Systems and Programme Tutor for MSc Information
Technology, University of Abertay Dundee</t>
  </si>
  <si>
    <t>The Synthetics Revolution: Man-made fibres and everyday fashion</t>
  </si>
  <si>
    <t>http://www.enterpriseofculture.leeds.ac.uk/</t>
  </si>
  <si>
    <t>The Enterprise of Culture (HERA)</t>
  </si>
  <si>
    <t>Harnessing uncertainty: social, cultural and economic capital in fashion</t>
  </si>
  <si>
    <t>http://www.enterpriseofculture.leeds.ac.uk/files/2016/03/EoC_091.jpg</t>
  </si>
  <si>
    <t>The Enterprise of Culture: the European fashion system around the world</t>
  </si>
  <si>
    <t>Rethinking textiles: Yorkshire edition</t>
  </si>
  <si>
    <t>http://www.leeds.ac.uk/arts/events/event/3038/rethinking_textiles_yorkshire_edition</t>
  </si>
  <si>
    <t>Understanding Fashion: exploring social history through fashion</t>
  </si>
  <si>
    <t>https://marksintime.marksandspencer.com/home</t>
  </si>
  <si>
    <t>Denim on stage: university meets industry at Denim City in Amsterdam</t>
  </si>
  <si>
    <t>http://www.enterpriseofculture.leeds.ac.uk/news/denim-on-stage-university-meets-industry-at-denim-city-in-amsterdam/</t>
  </si>
  <si>
    <t>War of the fibres</t>
  </si>
  <si>
    <t>http://www.enterpriseofculture.leeds.ac.uk/news/war-of-the-fibres/</t>
  </si>
  <si>
    <t>Entrepreneurship in Fashion: student, academic and industry perspectives</t>
  </si>
  <si>
    <t>http://www.sml.hw.ac.uk/</t>
  </si>
  <si>
    <t>The History and Future of Fashion Prediction: University meets Industry</t>
  </si>
  <si>
    <t>http://heranet.info/</t>
  </si>
  <si>
    <t>The Discipline of Creativity (AHRC)</t>
  </si>
  <si>
    <t>Workshop abstracts https://www.st-andrews.ac.uk/media/icc/newwebsite/documents/AHRC%20abstracts.pdf</t>
  </si>
  <si>
    <t>https://www.st-andrews.ac.uk/icc/research/grantprojects/thedisciplineofcreativityahrc/</t>
  </si>
  <si>
    <t>Supervisors</t>
  </si>
  <si>
    <t>University of West Scotland</t>
  </si>
  <si>
    <t>Hunter Centre for Entrepreneurship</t>
  </si>
  <si>
    <t>Aleksandra Webb</t>
  </si>
  <si>
    <t>Author</t>
  </si>
  <si>
    <t>Year of Award</t>
  </si>
  <si>
    <t>Repository Link</t>
  </si>
  <si>
    <t>An ethnographic interpretation of the work environment within a creative culture in the advertising sector</t>
  </si>
  <si>
    <t>Christine Band</t>
  </si>
  <si>
    <t>not available</t>
  </si>
  <si>
    <t>Organisational creativity; creative work environment; enhancers and constraints; ethnographic case study; research design and the advertising sector;</t>
  </si>
  <si>
    <t>Purpose and rationale The purpose of the exploratory research is to provide a deeper understanding of how the work environment enhances or constrains organisational creativity (creativity and innovation) within the context of the advertising sector. The argument for the proposed research is that the contemporary literature is dominated by quantitative research instruments to measure the climate and work environment across many different sectors. The most influential theory within the extant literature is the componential theory of organisational creativity and innovation and is used as an analytical guide (Amabile, 1997; Figure 8) to conduct an ethnographic study within a creative advertising agency based in Scotland. The theory suggests that creative people (skills, expertise and task motivation) are influenced by the work environment in which they operate. This includes challenging work (+), work group supports (+), supervisory encouragement (+), freedom (+), sufficient resources (+), workload pressures (+ or -), organisational encouragement (+) and organisational impediments (-) which is argued enhances (+) or constrains (-) both creativity and innovation. An interpretive research design is conducted to confirm, challenge or extend the componential theory of organisational creativity and innovation (Amabile, 1997; Figure 8) and contribute to knowledge as well as practice. Design/methodology/approach The scholarly activity conducted within the context of the creative industries and advertising sector is in its infancy and research from the alternative paradigm using qualitative methods is limited which may provide new guidelines for this industry sector. As such, an ethnographic case study research design is a suitable methodology to provide a deeper understanding of the subject area and is consistent with a constructivist ontology and an interpretive epistemology. This ontological position is conducive to the researcher's axiology and values in that meaning is not discovered as an objective truth but socially constructed from multiple realties from social actors. As such, ethnography is the study of people in naturally occurring settings and the creative advertising agency involved in the research is an appropriate purposive sample within an industry that is renowned for its creativity and innovation. Qualitative methods such as participant observation (field notes, meetings, rituals, social events and tracking a client brief), material artefacts (documents, websites, annual reports, emails, scrapbooks and photographic evidence) and focused interviews (informal and formal conversations, six taped and transcribed interviews and use of Survey Monkey) are used to provide a written account of the agency's work environment. The analytical process of interpreting the ethnographic text is supported by thematic analysis (selective, axial and open coding) through the use of manual analysis and NVivo9 software Findings The findings highlight a complex interaction between the people within the agency and the enhancers and constraints of the work environment in which they operate. This involves the creative work environment (Amabile, 1997; Figure 8) as well as the physical work environment (Cain, 2012; Dul and Ceylan, 2011; Dul et al. 2011) and that of social control and power (Foucault, 1977; Gahan et al. 2007; Knights and Willmott, 2007). As such, the overarching themes to emerge from the data on how the work environment enhances or constrains organisational creativity include creative people (skills, expertise and task motivation), creative process (creative work environment and physical work environment) and creative power (working hours, value of creativity, self-fulfilment and surveillance). Therefore, the findings confirm that creative people interact and are influenced by aspects of the creative work environment outlined by Amabile (1997; Figure 8). However, the results also challenge and extend the theory to include that of the physical work environment and creative power. Originality/value/implications Methodologically, there is no other interpretive research that uses an ethnographic case study approach within the context of the advertising sector to explore and provide a deeper understanding of the subject area. As such, the contribution to knowledge in the form of a new interpretive framework (Figure 16) challenges and extends the existing body of knowledge (Amabile, 1997; Figure 8). Moreover, the contribution to practice includes a flexible set of industry guidelines (Appendix 13) that may be transferrable to other organisational settings.</t>
  </si>
  <si>
    <t>british Library of Theses</t>
  </si>
  <si>
    <t>http://www.napier.ac.uk/research-and-innovation/research-search/outputs/an-ethnographic-interpretation-of-the-work-environment-within-a-creative-culture-in-the</t>
  </si>
  <si>
    <t>A framework for the transformation of the creative industries in a digital age.</t>
  </si>
  <si>
    <t>Creative industries; digital age; action research;</t>
  </si>
  <si>
    <t>The creative industries sector faces a constantly changing context characterised by the speed of the development and deployment of digital information systems and Information Communications Technologies (ICT) on a global scale. This continuous digital disruption has had significant impact on the whole value chain of the sector: creation and production; discovery and distribution; and consumption of cultural goods and services. As a result, creative enterprises must evolve business and operational models and practices to be sustainable. Enterprises of all scales, type, and operational model are affected, and all sectors face ongoing digital disruption. Management consultancy practitioners and business strategy academics have called for new strategy development frameworks and toolkits, fit for a continuously changing world. This thesis investigates a novel approach to organisational change appropriate to the digital age, in the context of the creative sector in Scotland. A set of concepts, methods, tools, and processes to generate theoretical learning and practical knowing was created to support enterprises to digitally adapt through undertaking journeys of change and organisational development. The framework is called The AmbITion Approach. It was developed by blending participatory action research (PAR) methods and modern management consultancy, design, and creative practices. Empirical work also introduced to the framework Coghlan and Rashford's change categories. These enabled the definition and description of the extent to which organisations developed: whether they experienced first order (change), second order (adaptation) or third order (transformation) change. Digital research tools for inquiry were tested by a pilot study, and then embedded in a longitudinal study over two years of twentyone participant organisations from Scotland's creative sector. The author applied and investigated the novel approach in a national digital development programme for Scotland's creative industries. The programme was designed and delivered by the author and ran nationally between 2012-14. Detailed grounded thematic analysis of the data corpus was undertaken, along with analysis of rich media case studies produced by the organisations about their change journeys. The results of studies on participants, and validation criteria applied to the results, demonstrated that the framework triggers second (adaptation) and third order change (transformation) in creative industry enterprises. The AmbITion Approach framework is suitable for the continuing landscape of digital disruption within the creative sector. The thesis contributes to practice the concepts, methods, tools, and processes of The AmbITion Approach, which have been empirically tested in the field, and validated as a new framework for business transformation in a digital age. The thesis contributes to knowledge a theoretical and conceptual framework with a specific set of constructs and criteria that define first, second, and third order change in creative enterprises, and a robust research and action framework for the analysis of the quality, validity and change achieved by action research based development programmes. The thesis additionally contributes to the practice of research, adding to our understanding of the value of PAR and design thinking approaches and creative practices as methods for change.</t>
  </si>
  <si>
    <t>http://www.napier.ac.uk/research-and-innovation/research-search/outputs/a-framework-for-the-transformation-of-the-creative-industries-in-a-digital-age#downloads</t>
  </si>
  <si>
    <t xml:space="preserve">Funded by: Creative Scotland; The National Lottery </t>
  </si>
  <si>
    <t>Digital gardens with real toads : in what ways have heritage and digital practices fused to form hybrid methods in moving image design?</t>
  </si>
  <si>
    <t>Iain MacDonald</t>
  </si>
  <si>
    <t>motion graphics, heritage media, digital media, television graphics, advertising, design pedagogy</t>
  </si>
  <si>
    <t>This thesis is a critical examination of my own creative practice through my published works in the moving image: a short film, commercials and a television series title sequence. My creative approach has been to use a hybrid of digital and heritage practices to create original works for television, advertising and film. I define ‘heritage' as traditional, analogue and handmade practices that predate or overlap digital technology. I consider ‘digital' as a description of the means of production and also a medium of communication. Educational research, as a qualitative and quantative study in lens-based media also contributes to this thesis and forms an argument for future directions in art and design practice. The thesis explores the ways I fused heritage and digital practices to create works that were original at publication. A second aim is to recognise the different skills required by artists and designers to embrace a multiplicity of technologies, skills which can provide sites of resistance to technological and socio-economic change. Lastly, the thesis proposes a pedagogical imperative to ensure that heritage skills do not atrophy, but develop and are reinvigorated with new possibilities combined with digital practices and platforms of communication. Many of my works have been broadcast to a global audience, but I have also published through traditional academic journals. In the thesis I analyse the production methods that created the range of work presented here. My narrative of production unmasks the processes of illusion and argues that hybrid techniques can offer a more ‘human' expression that carries greater ‘authenticity' and a broader capacity of meaning than an entirely digitally created technique. Stimulated by a range of theoretical discourse I examine human relationships with technology in the creative industries. I also examine the conditions of production from a political economy perspective. The reflective and critical commentary on my published works argues for an urgency to this study. I conclude that to avoid ‘sleepwalking' into a digital conformity, heritage processes must be celebrated and advocated as areas of difference particularly in education. Taken together, I consider my creative practice and my educational work as a pedagogic intervention to explore a multiplicity of creative expression rather than enclose moving image in a solely digital medium.</t>
  </si>
  <si>
    <t>http://www.napier.ac.uk/research-and-innovation/research-search/outputs/digital-gardens-with-real-toads-in-what-ways-have-heritage-and-digital-practices-fused-to-form</t>
  </si>
  <si>
    <t>Anglophone Sub-Sahara Africa video industry : a new paradigmatic practice of moviemaking</t>
  </si>
  <si>
    <t>Kofi Boateng</t>
  </si>
  <si>
    <t>Roberta McGrath, Paul Sellors</t>
  </si>
  <si>
    <t>Sub-Sahara Africa Anglophone Video-moviemaking; cultural industry; cinema; movie-making; filmmaking; Afircan continent;</t>
  </si>
  <si>
    <t>The subject of this study is Sub-Sahara Africa Anglophone Video-moviemaking and the research process is an empirical enquiry into how this contemporary cultural industry has emerged in the region, bringing with it a paradigmatic shift in the concept of cinema on the African continent. Within this context I look at the interventions that necessitate and define this industry pioneered by Ghana and Nigeria. These interventions are historical, economic, social and political. To put this research into perspective I commence with the critical question: why is it important to do a study on Sub-Sahara Anglophone video-moviemaking? It is an important subject because this is the history that is barely constructed. It is a history that follows traditional lines of filmmaking and yet distinctly differs from the traditional concept of high culture celluloid filmmaking. It is an industry that is a significant part of the economies of producing countries. The products of this industry also constitute a major source of entertainment in Africa and among African immigrants in the West. Yet, studies on African moviemaking practices have, until most recently, bypassed this important industry. By undertaking this research I explore Sub-Sahara Africa videomoviemaking in order to open discussion and critical review of this creative industry that forms an important part of the economic and cultural systems in the region. This thesis is a hybrid with two components – a text document and an audio-visual documentary on a digital versatile disk (DVD). The presentation of these two components reflects the expansion of dissemination platforms for study results. In presenting these two different formats I have to reduce certain things from each side but I do so in such a way that they work together. In that working together is an emerging corporative that intervenes beyond academia.</t>
  </si>
  <si>
    <t>http://www.napier.ac.uk/research-and-innovation/research-search/outputs/anglophone-subsahara-africa-video-industry-a-new-paradigmatic-practice-of-moviemaking</t>
  </si>
  <si>
    <t>Creativity in design education : investigating the role of knowledge sharing</t>
  </si>
  <si>
    <t>Morag Young Ferguson</t>
  </si>
  <si>
    <t>Creativity can be described as the ability to generate new ideas and to combine existing ideas in new ways in order to find novel solutions to problems. Creativity is enhanced by a free flow of knowledge and through social contact. On this basis, it can be argued that knowledge sharing is central to creativity in design, and this thesis presents evidence which supports this view. Design education should therefore include learning and teaching approaches which encourage knowledge sharing and these approaches should be based on the patterns of knowledge sharing of designers from the creative industries in order to prepare students for future employment. In this thesis, an analysis of the practices of designers in the creative industries in Scotland is presented. The methodology of this study is design-based research; this approach advocates a rigorous framework, with cycles of design and triangulation in evaluation, which by demonstrating objectivity, reliability and validity, strengthens the validity of the outcomes. The data has been gathered by structured ~~ questionnaire and in-depth interviews which have been conducted with participants from a wide range of design companies. Data has also been gathered from final year students in design programmes and a comparison drawn. In practice, employees in the creative industries consume and create knowledge by making use of a wide range of distributed resources. Creativity is an important aspect of practice for both novices (students) and experts. All respondents in this study believe that creativity is enhanced by knowledge-sharing collaborative practices. .", However differences between the practices and knowledge-sharing patterns of students and experts have been identified. This evidence has been used to develop an authentic industry-based learning and teaching intervention which supports creative design. The learning and teaching outcomes have been evaluated and the evidence suggests that authentic knowledge-sharing interventions support the development of creative solutions t-o design problems. A number of key principles have been deduced that are considered central to this outcome. The findings, and the key educational principles presented here, together provide new knowledge in design practice and education.</t>
  </si>
  <si>
    <t>British Library of Theses</t>
  </si>
  <si>
    <t>http://ethos.bl.uk/OrderDetails.do?did=2&amp;uin=uk.bl.ethos.572822</t>
  </si>
  <si>
    <t>Participating in the 'wrong' way? Practice based research into cultural democracy and the commissioning of art to effect social change.</t>
  </si>
  <si>
    <t>Hope, Charlotte Sophie</t>
  </si>
  <si>
    <t xml:space="preserve">Cartiere, Cameron; Fremeaux, Isabelle; </t>
  </si>
  <si>
    <t>Film, media, and cultural studies</t>
  </si>
  <si>
    <t>Cultural Diplomacy; commissioning art; social change; socially engaged art</t>
  </si>
  <si>
    <t>Through this practice based research I argue that cultural democracy as a way of thinking contests dominant models of commissioning art to effect social change. A method of generative metaphor of critical distance emerges through four projects based on a contextual and theoretical framework that tests the conditions for recognising cultural democracy as a critical practice. Cultural democracy is distinct from the democratisation of culture, which means providing free, accessible professional culture to all. The socially engaged art commission is, I argue, an example of the democratisation of culture based on predefined economic, aesthetic and social values. Cultural democracy disrupts expected forms of participation and communication of culture, drawing attention to these values. As an uninvited act of disobedience, it is thought and practised as individuals reclaim the right to express themselves, creating conflicts with expected norms of behaviour. This research project began in 2006, nine years into New Labour's administration, and reflects an urgent question of the time: what are the implications of increasing dependency on a culture of commissioning art to effect social change that might perpetuate, rather than radically rethink, social injustices' These concerns are even more significant in a political and economic climate where public funding for critical, non-conformist participation in culture slips further down the agenda. My own career is a symptom of New Labour's neoliberal policies of social inclusion and the arts. A new period of 'austerity' may imply fewer paid opportunities for this professional class of socially engaged art workers, coupled with a distancing of the recognition of cultural democracy as a possible alternative, with further reliance on free, precarious cultural labour. For this reason, I hope this research will be of use to those who also find it an urgent task to address these issues critically and practically</t>
  </si>
  <si>
    <t>RGU Repository</t>
  </si>
  <si>
    <t>https://openair.rgu.ac.uk/handle/10059/2004</t>
  </si>
  <si>
    <t>http://sophiehope.org.uk/projects/</t>
  </si>
  <si>
    <t>Curating as practice and profession: an exploration and definition of a contemporary independent curator.</t>
  </si>
  <si>
    <t>Irving, Iain</t>
  </si>
  <si>
    <t>Iain Irving</t>
  </si>
  <si>
    <t xml:space="preserve">Curating, contemporary, creative, practice, profession, bourdieau, </t>
  </si>
  <si>
    <t>(Research Aim) This research sets out to explore and define a Contemporary Independent Curator and his/her practice. This type and method of curating activity occurs in a cultural context by an individual who practices (mostly) outwith a cultural institution. Independent curators can be described in essence as ‘wild spirits’ (Schumpeter 1952 p. 340) and this research considers the cultural and creative values and opportunities that such a practitioner can bring to artists, communities, industry and audience experiences through their creative ideas, projects and activities. The acknowledged changes in contemporary art practice, the broader sites for exhibiting artworks, the changing nature of collaboration between artists and curators and the development of the broader creative and professional practice of the curator has triggered this important research. (Research Objectives) My objectives in this research are to make explicit the implicit tacit knowledge involved in the practice of curating, to distinguish between forms of curating that are institutionally bounded and new forms that seek to work between institutions, to characterise the practice of the ‘independent curator’ drawing on historical as well as current experiences of this form of practice. (Research Methods) Originating from an enquiry of my own curatorial practice, this research journeys through essays on the mapping of the recent histories of the independent curator (Szeemann, Obrist, Higgs – these curators have been identified as pioneers of contemporary curating and have had creative and experimental practices both in and outwith the institution), it explores the metaphor of the practice of the independent curator as a cultural midwife/cultural intermediary, in an attempt to capture the essence of curating. It analyses findings from a survey of current independent curators based in Scotland conducted as part of the research. (Research Methods) Although this practice is identified as an individual and independent one, it is not practiced in isolation from others; therefore the social and field theories (thinking tools) of Pierre Bourdieu are adopted as the key theoretical underpinning for the research. Bourdieu is selected from other key theorists (eg. Adorno) because he traces the influence of a person’s power and capital through their social, cultural and professional context. Other aspects of Bourdieu’s work, importantly his concern with class and education in the appreciation of the arts, are not judged to be relevant to this research. Bourdieu‘s framing of the individual’s emergence through key influences (social, cultural, professional) underpin the analysis of the case studies of the historical models of the independent curator and to the empirical research conducted with active independent curators in Scotland to identify whether these theories are still valid to the (local) currency of the practice, or that the practice has evolved to adopt a new and enhanced approach in what it is and what it does. This research will benefit and enable potential curators to identify the specific dispositions of the practice and profession of an independent curator. It will benefit the cultural and creative industries by acknowledging and supporting the significant creative, cultural and economic value of the independent curator. It will also benefit audiences of art in making explicit the experience, integrity and consideration undertaken by this approach to curating. This research will also be of interest to educators and students of art and culture enabling them to learn from the critical and creative decisions involved. The research is situated within a wider academic and professional discourse on the role, function and value of creative practices, including contemporary curating within business, economy and society.</t>
  </si>
  <si>
    <t>https://openair.rgu.ac.uk/handle/10059/918</t>
  </si>
  <si>
    <t>The discourse of cultural leadership.</t>
  </si>
  <si>
    <t>Jonathan Price</t>
  </si>
  <si>
    <t>Anne Douglas, Paul Harris, Robert Halsall</t>
  </si>
  <si>
    <t>Culture ; Leadership ; Cultural leadership ; Discourse ; Cultural policy ; Artists ; Art and society ; Democracy</t>
  </si>
  <si>
    <t>Cultural leadership has been a key concept in cultural policy and training since 2002. Most closely associated with the UK’s Clore Leadership Programme, it has been developed through various courses and initiatives domestically and internationally, initially as a response to crises of financial management and governance within major cultural institutions. This emergence of cultural leadership coincided with growing political interest in the social benefits of the arts and the economic potential of the creative industries. However, the concept is rarely clearly defined or critically analysed, while the political and economic environment in which the cultural sector operates has been transformed since the term was coined. This research investigates the evolution of cultural leadership as a discursive formation in these contexts. It traces the short history of the term itself and situates it within longer trajectories of cultural policy. Through critical discourse analysis the research questions the relationship between ‘cultural leadership’ and ‘cultural leaders’, asking who creates the circumstances in which art is produced and culture shaped. Leadership itself is reconsidered theoretically as an aspect of political action. Detailed interviews with influential cultural sector professionals are analysed as an empirical complement to literature around cultural history, policy and artistic leadership. The analysis reconfigures cultural leadership as a dynamic process arising from relationships between creative practice and social, political and organisational development. Outlining the respective roles of government, the public and the sector, it proposes a framework for understanding leadership through the interplay of action and influence within and beyond the cultural workforce. Indicating that cultural leadership has a vital critical role to play in democratic society, the research argues for more effective engagement between sectoral leaders, including artists, and questions of policy and cultural value. Its findings are significant for the future study and development of cultural leadership nationally and internationally.</t>
  </si>
  <si>
    <t>https://openair.rgu.ac.uk/handle/10059/1450</t>
  </si>
  <si>
    <t>This research was carried out in connection with the On The Edge research programme at Gray’s School of Art, Robert Gordon University. Funded by the Innovation, Design, and Sustainability Research Institute (IDEAS)</t>
  </si>
  <si>
    <t>Enhancing the capabilities of small producers in developing countries to meet global challenges: an investigation into the contribution of international craft development initiatives.</t>
  </si>
  <si>
    <t>Reijonen, Eeva Katriina</t>
  </si>
  <si>
    <t>Malins, Julian Paul; Gray, Carole; Korvenmaa, Pekka</t>
  </si>
  <si>
    <t>Craft, design, craft development, capabilities, developing countries</t>
  </si>
  <si>
    <t>Worldwide, externally supported craft development initiatives aim to enhance the capability of local craft producers to succeed in globalized markets. However, the contribution that these organizations make towards the abilities of local actors remains unclear. Following a hermeneutic reflection on literature, empirical field experience derived from the African and South Pacific contexts and a multiple case study analysis of craft development organizations, the research investigates the pre-conceptions that lie behind approaches adopted in craft development initiatives. Two emerging elements of particular importance have been identified. Firstly, the Western ideological notion of craft, influenced particularly by the Arts and Crafts movement, and secondly the ethos of social design, built on the legacy of the appropriate technology movement. It is argued that both of these have a constraining impact on the development of indigenous design skills that underpin successful participation in global markets. Noting that craft covers a wide range of practices, the research at hand furthermore identifies a category of craft that has become the epitome of Non-Western craft. These decorative and exotic artifacts are labor-intensive to produce, making them only marginally profitable for the makers. Yet there is an apparent emphasis on the promotion of this category within international craft development initiatives. The research concludes that the current practice of craft development initiatives cannot fully contribute to the development of the response capability of the local craft producers. Enhancing the impact of these initiatives would require serious reconsideration of product strategies and a re-think of the premises under which initiatives are undertaken. A new approach is suggested, one that examines design within a framework of social, economic and ecological sustainability, taking into consideration such socio-cultural issues as the peoples’ right to economic freedoms and the use of capabilities, building on the work of the economist and Nobel Laureate Amartya Sen.</t>
  </si>
  <si>
    <t>https://openair.rgu.ac.uk/handle/10059/573</t>
  </si>
  <si>
    <t xml:space="preserve">Artist as navigator: understanding how the social qualities of art influence organizational change; a methodology for art as a social practice.
</t>
  </si>
  <si>
    <t>Smith, Helen</t>
  </si>
  <si>
    <t>Douglas, Anne; Anderson, Alistair R; Hope, Mark</t>
  </si>
  <si>
    <t>Gray's School of Art</t>
  </si>
  <si>
    <t>Visual artist; Change; Organization; Social qualities; Pragmatism; De Certeau; Kaprow; Lacy; Artist placement group; Connecting communities</t>
  </si>
  <si>
    <t>https://openair.rgu.ac.uk/handle/10059/1377</t>
  </si>
  <si>
    <t>Towards a triadic creative role : Hong Kong advertising creatives' responses to the rise of social media</t>
  </si>
  <si>
    <t>Pui Yuen Lee</t>
  </si>
  <si>
    <t>Stephanie O'Donohoe, Jill Schofield</t>
  </si>
  <si>
    <t>advertising ; creatives ; social media ; role ; identity</t>
  </si>
  <si>
    <t>The rise of social media has significant implications for the advertising industry, particularly for the relationships between marketers, consumers and advertising agencies. In fact, the entire advertising landscape has been developing in response to the emergence of digital technologies and advertising media, and the roles of these key stakeholders of the advertising industry and how they perform in the social media era are still not clear. Most previous research on this topic has focused on Western countries and adopted a macro perspective. In contrast, this study contributes to knowledge by focusing on an Asian context, and by exploring how social media are shaping the working lives of individual creatives who play a key role in the development of creative ideas and their expression across an increasingly diverse range of media. This study aimed to explore how and to what extent the work roles and identities of Hong Kong-based advertising creatives are changing in response to the rise of social media. As the study focused on creatives’ experiences, a qualitative, interpretive approach was taken. This involved 32 interviews with advertising creatives in agencies differing in size, digital focus and ownership, supplemented with participant observations in both a multinational full-service advertising agency (Agency-M) and an independent Hong-Kong digital agency (Agency R). The study has provided insights into creatives’ perspectives on their roles, identities, skill-sets and beliefs in relation to the rise of social media, and on the ways in which their relationships with clients and agency colleagues were changing as social media became more important. In particular, the study identified three key experiences of Hong Kong advertising creatives in relation to the rise of social media. First, they were found to have divergent role identities linked to their identification with traditional and digital communication agencies. Second, the rise of social media led them to experience new tensions in their relationships with clients. Finally, across both traditional and digital agencies in Hong Kong, the role of advertising creatives is beginning to transcend the digital/traditional distinction. This new hybrid role was found to involve creative switching between three identities over the course of the advertising development process: creative strategist, creative facilitator, and creative producer. Each of these role identities required more from them than the merging of ‘digital’ and ‘traditional’ creative skills; in particular, the creatives increasingly found themselves having to work closely with a broader range of stakeholders within and beyond their own agencies, requiring them to develop their interpersonal and negotiating skills. This research contributes to understanding the role and role identity in creative industries. It explores the many ways that social media are shaping advertising creatives’ working practices and identities, and it highlights the importance of cultural context to advertising practice. The triadic structure of contemporary Hong Kong advertising creatives’ roles identified here has implications for theorising advertising creativity, agency practice, and social media as a catalyst for individual and organisational identity and practices in the creative industries. The findings also have implications for advertising agency structure and practices, within and beyond the creative department.</t>
  </si>
  <si>
    <t>https://www.era.lib.ed.ac.uk/handle/1842/9870</t>
  </si>
  <si>
    <t>From developmental to neo-developmental cultural industries policy: the Korean experience of the 'creative turn'</t>
  </si>
  <si>
    <t>Jong-Eun Chung</t>
  </si>
  <si>
    <t>Professor Phillip Schlesinger; Dr. Gillian Doyle</t>
  </si>
  <si>
    <t>Theatre Film and TV Studies</t>
  </si>
  <si>
    <t>Cultural policy, cultural industries, creative industries, cultural industries policy, creative industries policy, creative turn, developmental state, neo-developmental state</t>
  </si>
  <si>
    <t>This thesis undertakes an explanatory case study of the Korean cultural industries policy shift recently instituted under the Kim Dae-Jung and Roh Moo-Hyun governments (1998-2008). This shift can be well positioned within the broader context of the creative turn in national cultural policy around the world, which was initiated by the British New Labour governments (1997-2010). Indeed, the trend ‘has had a remarkable take-up across many parts of the world’, elevating the British discourse on creativity into a policy ‘doctrine’ or ‘credo’ not only in the UK, but also across the globe. Despite the similarities in the driving discourses and policy methods, this thesis argues that the Korean policy shift was significantly different from its British counterpart as a result of the differing pace and trajectories of industrialization in the two countries. Starting from the concept of the East Asian developmental state as an entry point, this thesis explores three major questions: How and why did Korea go through a cultural industries policy shift in the period following the 1997-98 Asian financial crisis? Has the shift produced a policy framework which is different from that of the previous developmental state, and if so, what is its form? What results have the policy shift and framework brought about in the Korean cultural industries sector, and how were they achieved? By addressing the process, product and performance of the policy shift in this way, this thesis presents a distinctive description and analysis of the way the cultural and creative industries (CI) have been nurtured in the era of ‘post-organized capitalism’. As a former representative developmental state and as a neo-developmental state currently known for having made a clear break with the past, the Korean case can provide a unique opportunity to re-think the recently fashionable creative turn among various nations. Given its position in the global economic hierarchy as either a high-end developing country or a low-end developed country, the story of Korea’s fundamental CI policy shift can furnish something of interest and academic value to both these groups.</t>
  </si>
  <si>
    <t>http://theses.gla.ac.uk/3676/</t>
  </si>
  <si>
    <t>The difference that place makes : a case study of selected creative industry sectors in Greater Manchester</t>
  </si>
  <si>
    <t>Professor David Adams</t>
  </si>
  <si>
    <t>Urban Studies</t>
  </si>
  <si>
    <t>Creative industries, spatial organisation of industrial activity, economic restructuring, urban regeneration</t>
  </si>
  <si>
    <t>Broader transformations in the economy are linked to a changing spatial organisation for economic activity, particularly in industries imbued with a high creative content, although there are competing explanations regarding the nature of this logic. This thesis explores the ways in which space and place matter to the creative industries sector. In particular, it examines the logic guiding concentration in the centre as opposed to decentralisation to more peripheral sites within a transforming regional city negotiating its place in the knowledge economy. There has been a significant policy thrust from formerly industrial cities to build a share in this sector, often touted as a panacea for urban decline, but critical evidence regarding the possibilities for this is hard to find. The research employs a mixed methods approach, which is applied to the case study of Greater Manchester. The study firstly probes the spatial pattern of creative industry activity there and selected two sectors with a somewhat different distribution: advertising, and film and television. Contextual information is gathered from a range of documentary evidence. Semi-structured interviews with 28 firms and 18 policymakers and other stakeholders are used to probe the determinants affecting the decisions regarding firm location. Three dominant determinants of location were identified by the research: the availability and cost of space, place reputation and transport connectivity. The empirical findings further suggested that there were a set of firm characteristics guiding location choices relating to the size, profile, age and activities of the firms. It was found that the city centre still provided a considerable pull related to traditional agglomeration advantages, including access to skilled labour and strong transport connectivity, as well as a sense of place brand. Location outside the city centre was chiefly prompted by the cost and size of business premises or was made possible by the place reputation advantages not holding for more routine, less growth-orientated or locally-focused firms. The study also identified evidence of displacement and industrial gentrification and the recent regeneration of the city centre had exacerbated these processes. There was some divergence from the existing literature regarding the importance of proximity for knowledge sharing and spillovers, for which little evidence was found by the interviews.</t>
  </si>
  <si>
    <t>http://theses.gla.ac.uk/1840/</t>
  </si>
  <si>
    <t>Playermaking: the institutional production of digital game players</t>
  </si>
  <si>
    <t>Steven Andrew Boyer</t>
  </si>
  <si>
    <t>Professor Raymond Boyle</t>
  </si>
  <si>
    <t>digital games, computer games, video games, players, audience, audiencemaking, media industries, institutions, cultural policy, national policy, measurement, audience image, constructionist, discourse, media work, global production network, national industries, national audience, negotiations</t>
  </si>
  <si>
    <t>This thesis investigates how the digital games industry conceptualises its audiences in both the United States and the United Kingdom. Drawing upon research focused on other media industries, it argues in favour of a constructionist view of the audience that emphasises its discursive form and institutional uses. The term “player” is institutionally constructed in the same way, not referring to the actual people playing games, but to an imagined entity utilised to guide industrial decisions. Using both desk research and information gathered from expert interviews with digital game development professionals, this thesis looks at how ideas about players are formed and held by individual workers, transformed to become relevant for game production, and embedded into broader institutional conceptions that are shared and negotiated across a variety of institutional stakeholders. Adapting the term “audiencemaking” from mass communication research, this thesis identifies three key phases of the “playermaking” process in the digital games industry. First, information about players is gathered through both informal means and highly technologised audience measurement systems. Institutional stakeholders then translate this information into player, product and platform images that can be utilised during production. The remainder of the thesis looks at the more broad third phase in which these images are negotiated amongst a variety of institutional stakeholders as determined by power relations. These negotiations happen between individual workers who hold differing views of the player during development, companies and organisations struggling over position and value across the production chain, and the actual people playing games who strive to gain more influence over the creation of the images meant to represent their interests. These negotiations also reflect national policy contexts within a highly competitive global production network, visible in the comparison between the US neoliberal definition of both the industry and players as primarily market entities and the UK creative industries approach struggling to balance cultural concerns while safeguarding domestic production and inward investment. Ultimately, this thesis argues that conceptions of players are a central force structuring the shape and operation of a digital games industry in the midst of rapid technological, industrial, political and sociocultural change.</t>
  </si>
  <si>
    <t>http://theses.gla.ac.uk/4925/</t>
  </si>
  <si>
    <t>You had to be there? Reflections on the 'legendary' status of the Glasgow Apollo theatre (1973-85)</t>
  </si>
  <si>
    <t>Kenneth G. Forbes</t>
  </si>
  <si>
    <t>Cloonan, Professor Martin and Holdsworth, Doctor Amy</t>
  </si>
  <si>
    <t>Audiences, legendary live music venues, liveness, locality and live music, music and memory, rock music genre</t>
  </si>
  <si>
    <t>The ephemeral nature of live music can, from some perspectives, serve to place limitations on its lasting socio-cultural impact. This thesis addresses such claims by analysing the enduring appeal of a ‘legendary’ venue, the Glasgow Apollo (1973-85), where a series of momentous live music moments from several decades ago continue to be celebrated. In order to accomplish this, the study primarily uses semi-structured and focus group interviews to explore the reminiscences of the audience and artists who shared live music experiences at the venue. Through the application of Actor Network Theory, the work focuses on the influence that actors such as locality, technology, industry and music genre held over these encounters, as well as the manner in which the collective memories of the events in question have subsequently shaped their cultural value. The study first establishes the foundation for Glasgow’s cultural traditions, which thereafter helped to shape the concert experiences at the Apollo. It then follows the actors through, and beyond, the period of the venue’s tenure, to argue that the Apollo ‘legend’ lingers due to the manner in which these live experiences have been collectively framed within several of the platforms dedicated to the venue’s legacy.</t>
  </si>
  <si>
    <t>U Glasgow Theses</t>
  </si>
  <si>
    <t>http://theses.gla.ac.uk/6794/</t>
  </si>
  <si>
    <t>Experiments in schizoanalysis: a new approach to analysis of conceptual music</t>
  </si>
  <si>
    <t>Dixon, Dr. Martin Parker</t>
  </si>
  <si>
    <t>Conceptual music, schizophrenia, schizoanalysis, experimental music criticism, applied grammatology, phenomenology</t>
  </si>
  <si>
    <t xml:space="preserve">Experiments in Schizoanalysis is a series of experimental critical texts that aim to seek an understanding of the works of conceptual music that are their focus by miming their effects rather than attempting to conceptually contain them via traditional forms of analysis. They do this by exploration of modes of schizophrenic thought and their means of communication, which can be seen to be closer to a form of musicality than standard ‘rational’ or analytical discourses. The textual material that is used as a kind of plastic matter with which to fashion this text-music is a discussion of certain avant-garde philosophical approaches to writing that serve as precedents for this type of methodology. Each experimental text seeks simultaneously to mime the action of a specific piece of conceptual music, whilst demonstrating aspects of the experience of a relevant symptom of schizophrenia via the exploration of a certain modern philosopher’s approach to the creation of a text that - like music - embodies its effect rather than proposing or arguing it. My thesis then, is that conceptual music can be used as a model for enacting an alternative (or ‘experimental’) form of music criticism (schizoanalysis). This is the process of conducting something akin to ‘ennacted thought experiments’. The specfic thought experiment that is being enacted in this text is an exploration of the hypothesis that music criticism can be a form of music. The first experiment - “Cata…” - uses the symptom of the ‘truth-taking stare’ to form a textual performance of Two Umbrellas, a conceptual piece by George Brecht, and focuses on the practice of ‘Applied Grammatology’ as defined by Gregory Ulmer with relation to the work of Derrida. The second - “Catachresis” - is an exploration of schizophrenic ‘disturbances of distance’ with their peculiar effect on language, which aims to mime the effect of John Cage’s text piece Mureau, using Wittgenstein’s theories of language where ‘the meaning is the use’. The third experiment -“Catastasis” - takes the symptom of ‘cognitive slippage’ as a means for exploring Deleuze and Guattari’s schizoanalytical techniques in their Capitalism and Schizophrenia project. Duchamp’s Large Glass (or, The Bride Stripped Bare By Her Bachelors Even), here viewed as a piece of music, is the subject of this chapter. Finally, “Catastrophe”, seeks to demonstrate the schizophrenic experience of auditory hallucination whilst exploring schizophrenic delusions of world catastrophe via Derrida’s musical philosophical work The Post Card.
</t>
  </si>
  <si>
    <t>http://theses.gla.ac.uk/3468/</t>
  </si>
  <si>
    <t>Performing the Festival - a study of the Edinburgh International Festival in the twenty-first century</t>
  </si>
  <si>
    <t>Jennifer Attala</t>
  </si>
  <si>
    <t>Professor Phillip Schlesinger</t>
  </si>
  <si>
    <t>University of Glasgow (jointly supervised by the Centre for Cultural Policy Research)</t>
  </si>
  <si>
    <t>Edinburgh International Festival, International arts festivals, festivalisation, cultural policy, creative industries, partnership and collaboration, co-opetition, cultural diplomacy, impact studies.</t>
  </si>
  <si>
    <t>In the global marketplace of the twenty-first century a proliferation of festivals, or festivalisation, has produced an increasingly pressurised and politicized environment for international arts festivals. Through a case study of the Edinburgh International Festival the thesis explores what strategies the Festival is adopting to maintain its lead position in this increasingly competitive international landscape. It examines recent cultural policy development in Scotland and the UK exploring how creative industry theory promotes the argument for ‘investment’ in cultural festivals as economic drivers and city or region profile boosters. Edinburgh’s cultural policy is to brand itself the Festival City and it has supported the establishment of a number of competing festivals in the city. The case study investigates how the Edinburgh International Festival is managing a range of new initiatives at a time of rapid political change in Scotland. These include: exploiting changing technology to assist marketing and audience development; establishing partnerships and collaborations with a growing range of non-cultural public and private bodies, and cultural diplomacy – the development of international initiatives on behalf of the Scottish and UK Governments. The case study also explores a unique model of co-opetition which has developed between the Edinburgh International Festival and rival festivals, producing new strategic cultural organizations. The thesis establishes how current cultural policies in Scotland and the UK require international arts festivals to engage in non-cultural roles in order to create profile and advantage for themselves and their stakeholders in addition to fulfilling their cultural remit and in an environment of dwindling public and private sector support. In conclusion, it considers the opportunities and risks for arts organizations of an instrumental approach to cultural policy.</t>
  </si>
  <si>
    <t>http://theses.gla.ac.uk/3839/</t>
  </si>
  <si>
    <t>The Scottish national screen agency : justifications of worth</t>
  </si>
  <si>
    <t>Fabiola Alvarez</t>
  </si>
  <si>
    <t>Barbara Townley; Dimitrinka Stoyanova Russell</t>
  </si>
  <si>
    <t>Orders of worth; institutional logics; french pragamatist sociology; plurality</t>
  </si>
  <si>
    <t>This thesis examines the role of the former national screen agency in Scotland, which was in charge of distributing public funds for screen activity between 1997 and 2010. It examines how external factors such as cultural policy and internal factors such as individual approaches to film funding, affected the agency’s perception and remit. The study draws on the institutional logics perspective (Thornton et al., 2012) to frame the interplay of two competing imperatives, one commercial, one creative, affecting the creative industries in Scotland and Scottish Screen’s activities more specifically. However, it goes beyond this duality by examining more nuanced factors which significantly affected the organisation’s trajectory and remit. Taking into account the predominant logic(s) throughout Scottish Screen’s history and focusing on organisational responses during moments of transition or conflict, I use the analytical framework developed by Boltanski and Thévenot in On Justification (2006) to examine criticisms, justifications, and attempts at compromising expressed through official and non-official channels. The thesis outlines how opinions and decisions stemming from disparate views of what is “worthy” affected the agency’s activity and funding decisions, as well as the dialogue with its stakeholders. The conclusions extracted from my findings inform existing literature on responses to plurality and challenge some claims made by institutional logic scholars: the first conclusion is that lack of conflict between logics does not necessarily translate into lack organisational conflict, as the latter often derives from different orders of worth which override the commercial-creative logic divide and are incompatible amongst themselves. The second conclusion, related to the first one, is that stability may be enhanced (at least temporarily) in a professional environment dominated by a plurality of logics as long as there is compatibility amongst the orders of worth set forth in pursuit of organisational goals. A third conclusion is related to the examination of some contributions to the orders of worth perspective and the study of plurality and instability in organisational practices, notably Boltanski and Chiapello’s (2007) depiction of a seventh world of worth called the ‘projective city’ (underpinned by the higher value of activity aimed at creating or maintaining ever-changing networks), and David Stark’s (2009) study of plurality and ambiguity management in organisations. My findings suggest that organisational models based on pervasive, horizontal networks capable of transgressing traditional hierarchical structures were never fully deployed in Scottish Screen - traces of these practices are identified, but, overall, actors defended more traditional organisational scripts.</t>
  </si>
  <si>
    <t>https://research-repository.st-andrews.ac.uk/handle/10023/5020</t>
  </si>
  <si>
    <t>Funded by ESRC, Creative Scotland, Institute for Capitalising on Creativity</t>
  </si>
  <si>
    <t>Challenging legitimacy in cultural fields : the case of Dundee Rep</t>
  </si>
  <si>
    <t>Barbara Townley; Nic Beech</t>
  </si>
  <si>
    <t>Legitimacy; creative industries; theatre; organisational epistemology</t>
  </si>
  <si>
    <t>This thesis argues for a dualistic, epistemological, framework for the study of legitimacy which recognises the different ways it might be understood to exist, and as such be managed, within organisations. It is based on an ethnography of a Scottish professional theatre, Dundee Rep, undertaken over a 30 month period. The research adopts a social constructionist ontology and an epistemological framework based on the knowing that / knowing how framework of Gilbert Ryle to present three accounts of the legitimacy of the theatre – as belonging, becoming and integrated- and to challenge the notion implicit in the organisation studies literature that legitimacy is treated (and should be treated) as a belonging by organisations. The proposed integrated epistemological framing of legitimacy explains how notions of legitimacy as an emergent, negotiated perception and as a competitive resource possessed are both crucial to developing an integrated understanding of how legitimacy is produced at the organisational level.</t>
  </si>
  <si>
    <t>https://research-repository.st-andrews.ac.uk/handle/10023/4111</t>
  </si>
  <si>
    <t>Funded by ESRC Capacity Building Cluster Grant RES-187-24-0014, and Dundee Repertory Theatre</t>
  </si>
  <si>
    <t>The silence of the lamps : visibility, agency and artistic objects in the play production process</t>
  </si>
  <si>
    <t>Louise Stephens</t>
  </si>
  <si>
    <t>Barbara Townley; Philip Roscoe</t>
  </si>
  <si>
    <t>ANT; Actor-network theory; process change; workspace; creative industries; theatre; sociomateriality</t>
  </si>
  <si>
    <t>This thesis is a case study which looks at the creation of two theatre productions. Using the literature of Actor-Network Theory as a methodological provocation, it analyses the processes by which networks of actors created these theatre pieces with particular attention to where agency was observed. Through data gathered through observing material interactions, the thesis develops the concept of the (play)text: an object that is an expression of the ideas of the text, but is not the text itself – rather, a bricolage of ‘translations’ of a piece of written and rehearsed work bound together by time and combined action. Conceiving of the eventual product – the (play)text in performance – as an example of the ANT concept of an agencement, a network of different people and objects working together to maintain a stable construction, but one which perpetually refines and redefines each of its component parts – this thesis proposes that the (play)text is an example of a dynamic and fractional artistic object, stabilised only briefly in the moments of its performance. Examining the theatre production process in this way contributes to ANT literature by providing specific examples of an artistic object created materially and agentively; it also highlights the limitations of the ways in which theatre has been used as a metaphor within Organisation Studies. Finally, it contributes to work on process change in showing an object which is, though it appears constantly improvisational and changing in its form, stabilised by material interactions.</t>
  </si>
  <si>
    <t>https://research-repository.st-andrews.ac.uk/handle/10023/8971</t>
  </si>
  <si>
    <t>Funded by ESRC</t>
  </si>
  <si>
    <t>The assemblage of Digital Engagement Metrics as a market device : the case of independent film.</t>
  </si>
  <si>
    <t>Market device; Assemblage; Performativity; Film industry; digital engagement; calculation</t>
  </si>
  <si>
    <t>Digital technology has radically disrupted the established ways of organising the film industry. However, digital initiatives such as marketing and distribution strategies involving social media and online distribution have also provided means through which filmmakers manage this environment. I investigate the role of the digital data involved, which I term Digital Engagement Metrics (DEMs), in market reconfiguration. Through exploratory, longitudinal case study of market construction for independent films, the thesis articulates the interdependent combination of attributes that co-constitute DEMs’ highly mobile, and multifaceted valuation capacities, and develops a conceptualisation of their role as a market device. I engage with the literature of translation, calculation, and the performativity and materiality of markets. I then develop an approach for tracing market activity to understand the interaction of networked agencies that shape the arrangement of economic transactions. My analysis is delivered in three empirical chapters, which provide rare data on the emergent digital practice of a film production company. I chart the progressive establishment of DEMs’ role in the hybridisation of established market attachment frameworks, and the instantiation of new modes of coordinating market actors. I conclude that the dynamic assembly, content and distributed architecture of market arrangements involving DEMs simultaneously shape the product and enable its calculation. In addition to extending the reach of market studies into a new empirical field, I make a number of contributions to the theoretical literature. My findings bring two coordinating kinds of performativity into focus. These are the creation of felicitous conditions required to mobilise DEMs as an organisational concept, and the digital materialisation of the audience both as the market, and as a qualified property of the market object. Reading DEMs through the market devices lens renders previously hidden modes of calculation visible, and this has implications for developing assemblage-oriented research in the creative industries.</t>
  </si>
  <si>
    <t>https://research-repository.st-andrews.ac.uk/handle/10023/8249</t>
  </si>
  <si>
    <t>"We need arts as much as we need food. Our responsibility is for that to be possible" : insights from Scottish cultural leaders on the changing landscape of their work</t>
  </si>
  <si>
    <t>Cecile Rozuel, Linda Bauld</t>
  </si>
  <si>
    <t>Management, Work, and Organisation</t>
  </si>
  <si>
    <t>Cultural and creative industries
cultural policy
cultural field
Bourdieu
cultural leaders
funding of arts
Scotland
‘artistic worldview’
‘socio-economic worldview’
cultural stewardship
responsibilities
cultural sustainability
coping with change
game-play
policy/practice</t>
  </si>
  <si>
    <t>The analysis of cultural policy in the last decade suggests that creativity and the arts in general are extensively used in political agendas as means of capitalizing on the forecasted socio-economic potential of creative/artistic activities (e.g. Flew, 2005; Garnham, 2005; Hartley, 2005; Hesmondhalgh, 2007). Although some critical studies have highlighted instrumentalism, short-sidedness and practice/practitioners’ averse policy-making and intervention planning (Belfiore, 2004, 2009; Caust, 2003; Oakley, 2009; Newman, 2013), so far only very few studies have exposed the experiences and voices of particular groups of creative workers in the different national (country-specific) contexts to support this criticism. There has been a significant lack of studies that aim to understand how creative workers experience and cope with the changing policy context in their work. In particular, the voice of non-artists has rarely been considered when seeking a better understanding of the sector’s dynamics. This thesis explored the Scottish cultural sector through the eyes of cultural leaders. The study was carried out during a time of significant transformation to the funding structure, processes and relationships in the sector, catalysed by the establishment of a new funding agency (the funder). It focuses on cultural leaders’ understandings of an increasingly politicised cultural landscape that constitutes the context of their work. The thesis also looks at the influence of these understandings on the leaders’ role responsibilities, as well as the essence and the sustainability of the cultural sector. The empirical work for the thesis followed a qualitative research approach and focused on 21 semi-structured interviews with cultural leaders and industry experts based in Scotland. These individuals were purposefully chosen as a group of stakeholders who are able to engage in discussions about the cultural sector in the context of recent changes in the governance and financial subsidy of Scottish (publically funded) arts. The research findings illustrated the importance of leaders’ values and beliefs, which reflect the purpose of their work and shape their enactments in the sector. In particular, the intrinsic motivation, artistic ambitions, social and civic responsibilities of leaders emerged as crucial qualities of their work roles. The findings revealed a discrepancy between these artistic and civic concerns of cultural leaders and the socio-economic expectations of the funder, which contributed to a great deal of unproductive ('inorganic') tensions for which leaders had to find coping mechanisms. Bourdieu’s (1977, 1992) theoretical concepts were used as a starting point in understanding the cultural sector as a cultural field, and cultural leaders as actors enacting their work-related practices in the evolving socio-political and economic system of cultural production. However, upon further analysis of the data, the notions of a ‘worldview’ and ‘stewardship’ emerged and were used to better explain the greater complexity of work in today’s cultural sector. This thesis thus builds upon Bourdieu’s concept of ‘field’ and ‘artistic logic’ and explains the changing cultural sector as a holistic cultural field where cultural leaders enact their stewardship-like work responsibilities from within a strong and dynamic artistic worldview.</t>
  </si>
  <si>
    <t>http://dspace.stir.ac.uk/handle/1893/21478#.WKRXFG-LSUk</t>
  </si>
  <si>
    <t>Career management in the creative and cultural industries : an exploratory study of individual practices and strategies</t>
  </si>
  <si>
    <t>Fiona Alison Millar</t>
  </si>
  <si>
    <t>Doris R Eikhof, Scott A Hurrell</t>
  </si>
  <si>
    <t>Career management, creative industries, cultural industries, creative and cultural industries, online social media, career management practices, career strategies, cultural workers, career agency, exploration of career management, creative career, phenomenology, qualitative, relationship management, cultural industries policy, precarious work, portfolio career, social capital</t>
  </si>
  <si>
    <t>This study presents insights on career management in the creative and cultural industries in Scotland with detailed exploration into practices and strategies employed by cultural workers. Following a phenomenological approach, the study has used subjective data of individual career experiences and interpreted them into objective patterns of career management. Using qualitative research interviews and thematic analysis, the doctoral study explored the career management experiences of thirty six cultural workers and identified particular strategies adopted in the self-management of precarious and unpredictable careers. Employment in the creative and cultural industries is with precarious which constitutes a specific environment for career management and career progression. Not enough is known about the ways in which cultural workers manage their careers in these circumstances. The aim of this study was to understand the realities of contemporary career management in the creative and cultural industries and to identify particular practices and strategies in which creative careers might be managed. Beyond the scholars in this field, this research is of interest to cultural workers, policy makers in the creative and cultural industries more broadly and higher education institutions preparing graduates for work in the creative and cultural industries. The empirical evidence gathered can better inform cultural workers of effective career management strategies and propose policy interventions that would facilitate effective career management and career management education. Key findings focus on the use of online / social media within creative careers and how such activity takes place; the development of a new harmony between art and economic logics and the application of development based career strategies in creative careers, with cultural workers being more managerial than they even recognise themselves. The findings from this study offers confirmation to what is already known about careers in the creative and cultural industries, greater depth and detail to what is already known and extend understanding about the relationship disconnect between individual career Career Management in the Creative and Cultural Industries Abstract management strategies and the policies designed to support cultural workers – policies which focus on growth and development of the industry but not those individuals who make up the industry. Exploration of the phenomenon of career management in the creative and cultural industries requires further research, which could include: alternative methodologies to elicit perceptions based on the findings from this study, deeper exploration into both the difference in career management within the creative and cultural industries and the emerging relationship between art and economic logic.</t>
  </si>
  <si>
    <t>http://dspace.stir.ac.uk/handle/1893/24484#.WKRXGW-LSUk</t>
  </si>
  <si>
    <t>Making stories : an investigation of personal brand narratives in the Scottish craft microenterprise sector</t>
  </si>
  <si>
    <t>Nicholas Telford</t>
  </si>
  <si>
    <t>Ian R Fillis, Adelina Broadbridge</t>
  </si>
  <si>
    <t>Marketing, Entrepreneurship, personal branding, narrative, craft</t>
  </si>
  <si>
    <t>This thesis examines the marketing and branding behaviours of a sample of microbusinesses that operate in Scotland’s diverse craft sector by examining brand narratives they create. Context of the sector is first given and demonstrates that this particular topic has received little specific attention in academic literature even though it has been recommended (Fillis 2003a; Fillis 2003b). Such an investigation also offers implications for SME marketing/ entrepreneurship in general, the creative industries in particular and craft brands’ contribution to the overall place branding of Scotland. An empirical methodology is proposed which takes a narrative phenomenological approach, generating narrative texts from depth interviews with creative producers which is subjected to a Grounded Theory approach and narrative analysis in view of craft producer typologies (Fillis 1999; Fillis 2010). The stories of makers are used to generate meaning and outputs to contribute to theory, practice and recommendations for policy. Care is taken to ensure that the testimony of participants is co-created and not entirely the result of the researcher’s interpretation even though this study is interpretive in nature (Rae &amp; Carswell 2000; McAdams 2008; MacLean et al. 2011). Similar to other entrepreneurs or producers in the creative industries, the craft worker in the current era is typified as an individual sole trader who operates in a wider culture, society and economy of increasing complexity and competition (Fraser 2013). This thesis selects those owner/ managers whose businesses rely upon craft practice and are operating in Scotland as its focus, but aims its findings at a wider reach to establish themes for future research to understand how its participants build value into their market offerings by creating personal narratives within larger narratives of craft sector and creative industries discourse. A range of participants from new starts to well-established craft practitioners is featured in the text in order to give depth and breadth to the understanding of current practice in a diverse sector which increasingly interacts with other creative industry sectors (Yair &amp; Schwarz 2011). This thesis posits that creative producers build value through their unique ‘auratic’ persona through their personal brand narrative. This is what differentiates their work and outputs from large corporatized mass-manufacturing systems. The products of individuals’ hand skill may be categorised and classified in many ways – from fine contemporary craft to the vernacular, the utile and that which pays homage to others’ designs. What remains constant, however, is that it emanates from personal identity and the identity of the maker mixing self with story (Leslie 1998). The thesis contributes to the gap in academic marketing literature on microenterprise brand development using the topics of personal narrative, business development, product development, marketing competency/ orientation, and technology use in production and marketing. Additional emergent themes of Microenterprise Social Responsibility, the role of life-work balance of makers parenthood which further ideas of career management in the creative industries are also revealed in the course of this research (see also Summerton 1990; Burroughs 2002; Neilson &amp; Rossiter 2008; McDowell &amp; Christopherson 2009; Banks &amp; Hesmondhalgh 2009). Methodologically, this thesis is hybrid but crucially uses the equipment of story and narrative analysis to offer both insights into practice for the academy and a method that practitioners can use to further marketing development and their brand identity. Through the careful gathering and presentation of various stories – of biography, making and marketing, this thesis presents a current view of craft as created, communicated and exchanged by those working in the field in Scotland today. These case stories act as both informative examples that demonstrate how individual producers create value in their work. The findings are consistent with - but also develop - a maker typology offered by Fillis (1999; 2010) and Burns et al. (2012) thus contributing a methodological and conceptual approach and framework to understand the marketing and branding behaviours of Scottish craft microenterprises (McAuley 1999; Creative and Cultural Skills 2009) but which may also be applied to other types of microenterprise.</t>
  </si>
  <si>
    <t>http://dspace.stir.ac.uk/handle/1893/21910#.WKRXD2-LSUk</t>
  </si>
  <si>
    <t>The process of entrepreneurship in the creative industries : the case of Glasgow's music industry</t>
  </si>
  <si>
    <t>This thesis examines the entrepreneurial process in the context of the creative economy in the UK. It takes the music industry in Glasgow as its exemplar, drawing upon primary evidence to provide an empirical account of i) how the creative industry context influences the three stages of the entrepreneurial process (i.e. how entrepreneurs identify opportunities, acquire resources and manage their ventures) and ii) the transition of the individual from musician to entrepreneur. Welter (2011) and Zahra and Wright's (2011) contextualised view of entrepreneurship was the justification for including context in the study of process, while Baron (2008) and Moroz and Hindle (2012) provided the framework which was used to approach the process itself. The study assumes that Sarasvathy's (2001) causal and effectual logics drive the process at the level of the agent. The study takes an interpretivistic approach to data collection and analysis. Empirical data were collected via in-depth, semi-st ructured interviews with 15 music-entrepreneurs working within Glasgow's independent rock music sector, and with 11 representatives from public and private support agencies and 7 industry experts. Hence, the study is embedded within a unique creative and entrepreurial context, with multiple perspectives provided by the 33 respondents. The findings suggest that entrepreneurship in the music industry is expressed in a series of acts (projects), and that the entrepreneurial process is ongoing, with each act informing how the next is undertaken. At each stage, the entrepreneurial process is impacted by agency and context or both. The results suggest that causal logic inspires the initial search, recognition (following a systematic search or a chance encounter) inspires the fit between the individual and the idea and finally, effectuation logic underpins the exploitation stage and enables</t>
  </si>
  <si>
    <t>http://oleg.lib.strath.ac.uk/R/?func=dbin-jump-full&amp;object_id=18969</t>
  </si>
  <si>
    <t>Assistant Professor in Marketing at Heriot Watt University</t>
  </si>
  <si>
    <t>Narratives of Swedish and Scottish architects : implications of identity construction on the work course</t>
  </si>
  <si>
    <t>Mary Shepard Spaeth</t>
  </si>
  <si>
    <t>Against a socio-historical background, this study examines how the occupational identities of architects are constructed and operationalised in Sweden and in Scotland as a means to understand how their individual and associative roles might differ from one another in the context of the dynamics of socialisation as they progress in their career life course and how the social construction of their identity may impact work practice in the field of architecture. Identity research within the creative industries and in particular among architects has not typically been cross-national. Moreover, few studies regarding gender in the profession have included both men and women. The narratives of twenty-three architects from diverse practices in Scotland and Sweden reveal important cultural, professional, political and gender differences that illuminate opportunities as well as barriers to training, employability, enterprise development, and professional progression. Via narratives from twenty-three architects in Scotland and Sweden across three generations and supported by historical, statistical, and cultural data as well as initial focus group studies, this research has explored ways that these architects identify themselves and each other within the context of their life and work courses. Results of the comparative study suggest that differences between practices and thought in several key areas in each country affect the work course of architects: 1) labour policy with regard to public and private employment of architects; 2) theoretical and practical emphases in architectural education; 3) titling and certification of architects; 4) family and childcare policy; 5) cultural and historical attitudes toward men and women, and 6) values related to aesthetics, success, and risk. In addition to these, it was clear that the less extraordinary but unpredictable turns of life that include personal relationships, job and client searches, geographic mobility, timing of education and employment, and historical and cultural influences are undeniably factors, albeit immeasurable, that influence the kinds of decisions that individuals make. Understood in the contexts of organisational identity and the social construction of identity and through the socio-historical lens of life course perspectives, the extracts of narrative biographies reveal how these individuals navigate their professional lives and how their accommodation strategies change over time. Understanding these strategies offer further insights regarding architecture education, forms of practice, and the professional culture thereby leading to a reduction in attrition among women in architecture and an increase in occupational life satisfaction, particularly but not exclusively within the creative industries.</t>
  </si>
  <si>
    <t>http://ethos.bl.uk/OrderDetails.do?did=1&amp;uin=uk.bl.ethos.627910</t>
  </si>
  <si>
    <t>Film policy in practice: a case study of Scottish Screen’s funding schemes</t>
  </si>
  <si>
    <t>Ana L. S. Moraes</t>
  </si>
  <si>
    <t>Boyle, Prof. Raymond and Doyle, Prof. Gillian</t>
  </si>
  <si>
    <t>College of Arts &gt; School of Culture and Creative Arts</t>
  </si>
  <si>
    <t xml:space="preserve">Film policy, Scottish film policy, cultural policy, Scottish film industry, British film industry, film funding, Scottish Screen, Scottish cinema, film studies, film funding schemes, Tartan Shorts, film exhibition, talent development, film in Scotland, creative industries, audience development, arts policy, public funding, Scottish Film Council, Creative Scotland.
</t>
  </si>
  <si>
    <t>This thesis examines cultural policy for film in Scotland, from 1997 to 2010. It explores the extent to which the industry is shaped by film policy strategies and through the agency of public funding bodies. It reflects on how Scottish Screen, Scotland’s former screen agency, articulated its role as a national institution concerned with both commercial and cultural remits, with the conflicting interests of different industry groups. The study examines how the agency developed funding schemes to fulfil policy directives during a tumultuous period in Scottish cultural policy history, following the establishment of the Scottish Parliament with the Scotland Act 1998 and preceding the Independence Referendum Act 2013. In order to investigate how policy has shaped the development of a national film industry, a further two case studies are explored. These are Tartan Shorts, Scotland’s former flagship short film scheme, and the Audience Development Fund, Scotland’s first project based film exhibition scheme. The first study explores the planning, implementation and evaluation of the scheme as part of the agency’s talent development strategy. The outcomes of this study show the potential impact of funding methods aimed at developing and retaining Scottish filmmaking talent. Thereafter, the Scottish exhibition sector is discussed; a formerly unexplored field within film policy discussions and academic debate. It outlines Scottish Screen’s legacy to current film exhibition funding practices and the practical mechanisms the agency utilised to foster Scottish audiences. By mapping the historical and political terrain, the research analyses the specificity of Scotland within the UK context and explores areas in which short-term, context-driven policies become problematic. The work concludes by presenting the advantages and issues caused by film funding practices, advocating what is needed for the film industry in Scotland today with suggestions for long-term and cohesive policy development.</t>
  </si>
  <si>
    <t>http://theses.gla.ac.uk/7615/</t>
  </si>
  <si>
    <t>Reinterpreting the museum: social inclusion, citizenship and the urban regeneration of Glasgow</t>
  </si>
  <si>
    <t>David Beel</t>
  </si>
  <si>
    <t>Paddison, Professor Ronan and Joanne, Dr. Sharp</t>
  </si>
  <si>
    <t>College of Science and Engineering &gt; School of Geographical and Earth Sciences</t>
  </si>
  <si>
    <t xml:space="preserve">Museum, Social Inclusion, Citizenship, Urban Regeneration, New Labour, Soft-Disciplinary Power, Governmentality, Glasgow, Scotland, Cultural Policy, Urban Geography
</t>
  </si>
  <si>
    <t xml:space="preserve">This thesis considers the contemporary work of the museum in the post-industrial setting of Glasgow. It interprets and understands how the museum as a space gives voice to New Labour’s concepts of social inclusion and citizenship whilst being embroiled in the wider process of urban regeneration and city enhancement. This research has been conducted using a mixed methodology incorporating policy analysis, participant observation and interviews, engaging with policy documentation, museum professionals and museum users in its goal to understand how the museum has been and is positioned within society. In exploring how museums have sought to become more socially inclusive, the research examined four different programmes in detail. These included two outreach projects; one working with adult learners and the other with different religious groups in the city. The research has also followed the contribution of a group of volunteers and finally it has engaged with the on-going processes surrounding the building of the city’s latest museum. The research findings have highlighted a complex and entangled set of power relations in the attempts to articulate social inclusion policy through the museum. This suggests, building upon the work of Foucault, that the museum embraces a soft-disciplinary power in relation to citizens. Specific programmes of the museum service targeting social inclusion reveal the benefits the individual may enjoy through participating in cultural events from which they might otherwise feel excluded. Yet, the reach of such programmes question the extent to which they are able to address social inclusion in the city. Recent developments – the production of the city’s newest museum as part of the riverside regeneration in particular – reveal how the installation of the iconic museum is closely allied to the wider project of urban economic regeneration. The planning of the Riverside Museum, however, has been attentive to the social inclusion agenda, particularly through the questions of access. Finally, the research shows how the city’s dominant growth agenda has resulted in a changing role for curators, shifting their agency away from a more traditional practice in which they were key gatekeepers, coordinating what museums displayed and how they did so, and towards a role that reflects a more scrutinised form of managerial control.
</t>
  </si>
  <si>
    <t>http://theses.gla.ac.uk/2668/</t>
  </si>
  <si>
    <t>From cultural heritage to cultural heritage informatics:
 critically investigating institutions, processes and
 artefacts</t>
  </si>
  <si>
    <t>John, Dr. Richards</t>
  </si>
  <si>
    <t>cultural heritage, cultural heritage informatics, interdisciplinarity, art history, art theory, museography, museology, museum studies, library and information science, information technology, social anthropology, engineering, museums, Vatican Gallery, Uffizi, libraries, Laurentian Library, digital imaging, Palladio, knowledgebases, industrial design, information systems, digital art, computer-based art, authenticity</t>
  </si>
  <si>
    <t>http://theses.gla.ac.uk/4658/</t>
  </si>
  <si>
    <t>The commoditisation of culture: folklore, playwriting and copyright in Ghana</t>
  </si>
  <si>
    <t>Stephen Collins</t>
  </si>
  <si>
    <t>Deazley, Professor Ronan</t>
  </si>
  <si>
    <t>Folklore, copyright, theatre, playwriting, Ghana, colonial, postcolonial, colonialism, WIPO, UNESCO, Africa, West Africa, culture, cultural policy,</t>
  </si>
  <si>
    <t>In this thesis I consider the interface between copyright law and cultural practice. I argue that the protection of folklore through copyright obfuscates the status of folklore as a generative resource for derivative works in favour of its status as a carrier of national identity, over which states can exercise property rights. Specifically, I analyse the significance of folklore within the playwriting culture of Ghana and discuss how, within this specific context, the introduction of the 2005 Copyright Act (which requires nationals to seek permission and pay a fee to use folklore), rather than incentivising artists to create derivative works from folklore, significantly disrupts the ability of playwrights to continue to create work that reflects the codified theatrical practice established in Ghana post independence. As such, the Ghana Copyright Act, 2005 threatens to jeopardise the fundamental balance in copyright between protection and access, and so the purpose of copyright as a mechanism for incentivising artists. Through exploring the development of the relationship between folklore and copyright and how protection for folklore interacts at the international, continental and sub-regional levels, this thesis examines both the potential impact of the copyright law in Ghana and the efficacy of protecting folklore through a copyright paradigm at all.</t>
  </si>
  <si>
    <t>http://theses.gla.ac.uk/6263/</t>
  </si>
  <si>
    <t>Lessons will be learned?: an investigation into the representation of 'asylum seekers'/refugees in British and Scottish television and impacts on beliefs and behaviours in local communities</t>
  </si>
  <si>
    <t>Pauline Sarah Moore Donald</t>
  </si>
  <si>
    <t>Philo, Prof. Greg and Kolocotroni, Doctor Vassiliki</t>
  </si>
  <si>
    <t>College of Social Sciences &gt; School of Social and Political Sciences &gt; Sociology Anthropology and Applied Social Sciences</t>
  </si>
  <si>
    <t>asylum seekers', asylum seekers, refugees, refugees seeking asylum, 'asylum seekers'and UK media, immigration, audience reception, broadcast news, BBC, BBC News, ITN News, Ch 4 News, media influence, media effects, Glasgow Media Group</t>
  </si>
  <si>
    <t xml:space="preserve">This thesis examines media representations and audience reception processes through a detailed study of media reporting and public understandings of asylum and refugee issues. It is based on sixty interviews in which refugees seeking asylum, professionals working with them and members of the general public were invited to comment on their own memories and beliefs using pictures from the TV coverage. The pictures used are included in a detailed thematic content analysis of national and regional broadcast news. Public understandings are systematically compared to the content of media reporting. In particular it explore people’s memories and beliefs of national and regional broadcast news. The content analysis revealed that the national news represents asylum in unsubstantiated and problematic ways whilst the regional news has a more balanced approach to representation of the issue. The thesis explores the diversity of audience reactions and the different ways in which people may accept or reject the media representations. However it also draws attention to the themes which recurred in all of the interviews and argues that there is strong evidence of media effects. The thesis highlights factors in media coverage which are particularly influential. It demonstrates how language, structures, and images may influence audience responses and examines how media representations may structure patterns of misinformation. The audience were poorly informed on asylum and refugee issues. In addition attention is drawn to viewers’ everyday relations and experiences. Some interviewees use specific knowledge to reject news reports. The research provides comprehensive and fruitful insights of cultural differentiation linked to ‘race’/ethnicity, gender, class and geographical location. The thesis concludes by arguing for a media studies schema which connects questions about audience reception with questions about media production and content as well as the construction of broader relations within society enabling researchers to contribute to current debates about power, control and social conditions.
</t>
  </si>
  <si>
    <t>http://theses.gla.ac.uk/3628/</t>
  </si>
  <si>
    <t>Water into words: a creative and discursive investigation into the relationships between ecopoetry and river ecology in selected anthologised river poems</t>
  </si>
  <si>
    <t>Jacqueline Galley</t>
  </si>
  <si>
    <t xml:space="preserve">Borthwick, Dr. David and Gillespe, Dr. Steven
</t>
  </si>
  <si>
    <t>College of Social Sciences &gt; School of Interdisciplinary Studies</t>
  </si>
  <si>
    <t>Ecopoetry, river environments, creative responses, scientific critique</t>
  </si>
  <si>
    <t>This creative writing thesis concerns ecopoetic engagement with river environments, and it uses a number of forms and responses in order to consider the ways in which Ecopoetry might be employed to convey the complex environmental pressures that rivers face in the early twenty-first century. The thesis is an experimental investigation which addresses the interactions between science and poetry, river ecology and verse. The thesis is primarily a creative investigation into river environments, taking the form of lyrical essays which explore particular environmental issues, and a collection of poems which responds to notions of water becoming words, rivers flowing into poems and being transformed, and potentially transformative. As its starting point and provocation, the thesis examines the claims made by editors of leading anthologies of Ecopoetry, namely Neil Astley’s Earth Shattering (2007), John Burnside and Maurice Riordan’s Wild Reckoning (2006) and Alice Oswald’s The Thunder Mutters (2007) concerning the ability of environmental poetry to address environmental concerns and inform readers. Considering carefully poetic responses to environmental problems affecting river environments, the thesis then examines closely selected poems from these anthologies to consider their scientific exactitude and veracity in describing and portraying particular environmental problems associated with rivers. The thesis also contains a series of aligned lyrical essays in which I seek out key ecological threats to water environments: diffuse pollution; potential for catastrophic pollution events, and morphological change. I use these essays as a means of discussing the ubiquity of environmental threat to rivers, and barriers to popular understanding of the issues involved, through personal reflection. These key themes are then picked up again in a selection of poems which portray water environments in a way which is informed by a deep knowledge of river ecology and which seeks to communicate specific issues to the reader. The thesis is an eclectic investigation during which I reflect upon my dual roles of river ecologist and writer. I seek to reconcile through creative engagement the two lenses through which my committed environmental concerns are conveyed. Indeed, the thesis demonstrates that ecopoetry is a practice, as well as an art. Many ecopoets insist that the writer to get out into their environment, rather than experiencing it ‘in virtual glimpses’ (John Burnside). The thesis is constructed as an experiment as well as a series of reflections, then, providing a scientist’s view and critique of Ecopoetry, but also reflecting on my own poetic practices, and considering how key environmental issues can be conveyed using verse.</t>
  </si>
  <si>
    <t>http://theses.gla.ac.uk/6760/</t>
  </si>
  <si>
    <t>MPhil</t>
  </si>
  <si>
    <t>Habitude: ecological poetry as (Im)Possible (Inter)Connection</t>
  </si>
  <si>
    <t>Emma Clare Strang</t>
  </si>
  <si>
    <t>Borthwick, Dr. David and Elizabeth, Dr. Reeder</t>
  </si>
  <si>
    <t>Ecological poetry, Ecopoetry, Interrelationship, Interconnection, Ecological Crisis, Poetic 'I', Habitude, Mythopoesis, Mythos, Logos, John Burnside, Robin Robertson, Susan Richardson, David Troupes, Timothy Morton, Gaston Bachelard</t>
  </si>
  <si>
    <t xml:space="preserve">The proposition that ecological crisis can be ameliorated or even resolved if humans were to 'reconnect to the natural world', has been steadily gaining in popularity since the publication of Rachel Carson's Silent Spring (1962). In a collection of my own poems, Habitude, I unpack this idea, asking what 'connection to nature' might mean and exploring ways in which ecological poetry can be said to enact - thematically and formally - the kind of connection it seeks to encourage. I discuss the use of the poetic 'I' and its absence, scrupulous observation (of mindscape as much as landscape) and mythopoetic narrative, as poetic 'strategies of connection'. In this way, the poems invite the reader to (re)negotiate an emotional, intellectual and spiritual relationship between the human and nonhuman. Habitude suggests that 'connection to nature' is not 'shining union' (Tim Lilburn) but interrelationship, an interdependent co-existence of diverse and disparate species. With reference to both ecocritical texts, in particular the work of Timothy Morton, and contemporary ecopoetics (John Burnside, Robin Robertson, Kathleen Jamie, Don Paterson, amongst others), I present a deliberately polyphonic thesis in an effort to formally embody the notion of interrelationship. Polyphony is represented not just in the different writing styles (academic/conversational/poetic/personal) and genres (poetry and prose), but also in the presence of three distinct voices: alongside the collection of poetry, I engage in two conversations with fellow ecological poets, Susan Richardson and David Troupes. The conversations focus on ecopoetic practice and 'strategies of connection'. In an essay which offers a personal take on 'ecopoetry' and its role in facilitating interrelationship, I explore the strengths of ecological poetry at this time of accelerating climate change and biodiversity loss. I suggest that its value lies not so much in 'saving the earth' (Jonathan Bate), but in offering a covert politics of potential – a space to renegotiate human-nonhuman interrelationship, whilst resting in uncertainty.
</t>
  </si>
  <si>
    <t>http://theses.gla.ac.uk/4813/</t>
  </si>
  <si>
    <t>The Other in the curriculum : ethnographic case studies on the spiritual, moral, social and cultural dimensions of religious education in sites of value commitment and contestation in the UK</t>
  </si>
  <si>
    <t>David Lundie</t>
  </si>
  <si>
    <t>Conroy, Professor James and Davis, Professor Robert</t>
  </si>
  <si>
    <t>College of Social Sciences &gt; School of Education &gt; Creativity Culture and Faith</t>
  </si>
  <si>
    <t>Religious Education, Multiculturalism, Pluralism, Linguistic Ethnography, Anthropology, Philosophy of Education, Delphi Method, Spiritual Education, Moral Education, Cultural Theory</t>
  </si>
  <si>
    <t>Recent public debates over the place of religious education in the curriculum have focused attention on the threshold status of the subject. While the subject makes claims to an academic standing equal to others in the humanities, for many years its status in the curriculum has relied on a multiplicity of claims as to the effectiveness of religious education in preparing young people for life in a multicultural society. Beginning with an appreciation of the factors which have influenced policymakers and key theorists, this thesis traces the conflicts and controversies in the definition of the subject. Approaches to religious truth claims and cultural practices in the curriculum are evaluated with reference to prominent public critiques of the subject. Although these approaches are neither exhaustive nor exclusive, they form the basis of anxieties about the place of religious education in the curriculum. These anxieties are located within a broader crisis of multiculturalism and anxieties about the role of values in an increasingly performative and examination-driven educational environment. Employing an ethnographic paradigm, a series of in-depth case studies were carried out in secondary schools in Scotland, Northern Ireland and England in 2009, with particular emphasis on students between the ages of 14 and 16. In the course of these case studies, two strands of data analysis emerged, with findings clustered around 10 key themes. A linguistic approach at times takes priority within the analytical framework, while other data lends itself to multimodal analysis, providing rich contextualisation for the linguistic encounters. Focusing on four case studies, some key pedagogical approaches relating to the ways in which religious education deals with religious and cultural commitment and diversity are examined in detail. This analysis, drawing on theological and pedagogical theories, provides a richly contextualised series of findings relating to the spiritual, social and affective dimensions of religious education, in critical sites where identities and truth claims are highly valued and highly contested. The depth and authenticity called for in these contexts go beyond performative and examination-driven approaches, requiring a robust sense of teachers’ professional values and identity. Key strengths emerge in observed practice which are not reflected in pedagogical literature. The empirical findings have relevance to public debate about the aims, practices and models of effectiveness in British RE.</t>
  </si>
  <si>
    <t>http://theses.gla.ac.uk/2654/</t>
  </si>
  <si>
    <t>The 'Tourist Gaze' on Gaelic Scotland</t>
  </si>
  <si>
    <t>Coinneach Maclean</t>
  </si>
  <si>
    <t>Phipps, Professor Alison</t>
  </si>
  <si>
    <t>Gaelic, Tourism, 'Gaze' Postcolonial Said</t>
  </si>
  <si>
    <t>The Scottish Gael is objectified in an un-modified ‘Tourist Gaze’; a condition that is best understood from a post-colonial perspective. John Urry showed that cultures are objectified by the gaze of a global tourist industry. The unequal power relations in that gaze can be mediated through resistance and the production of staged touristic events. The process leads to commoditisation and in-authenticity and this is the current discourse on Scottish tourism icons. An ethnographic study of tour guiding shows a pattern of (re)-presentation of a silenced and near invisible Gaeldom. By building upon Foucauldian theories of power, Said’s critique of Orientalism’s discourse and Spivak on agency, this unmodified gaze can be explained from a postcolonial perspective. Six related aspects of Gaeldom’s (re)-presentation are revealed ; the discourse of the Victorian invention of Scottish cultural icons, and, by metonymic extension, Gaelic culture; the commoditisation of Gaelic culture in the image of the Highland Warrior; the re-naming of landscape and invention of new place narratives; historical presence by invitation; elision with Irish culture; and, the mute Gael. Combined, the elements of (re)-presentation result in the distancing and the rendering opaque of Gaelic culture. The absence of informed mediators, either tourist authorities or individuals, the lack of an oppositional narrative and the pervasive discourse of invention reduces the Gael to a silenced subaltern ‘other’. Thus the unmediated tourist ‘gaze’ continues. This exceptionally singular condition of Scottish Gaeldom is comprehensible through analysis of Scottish tourism from a postcolonial perspective.</t>
  </si>
  <si>
    <t>http://theses.gla.ac.uk/5178/</t>
  </si>
  <si>
    <t>The rules and structures of participation</t>
  </si>
  <si>
    <t>Victoria Louise Payton</t>
  </si>
  <si>
    <t>Heddon, Dr. Deirdre E.</t>
  </si>
  <si>
    <t>participation, art, public, public art, participative art, participant, participate, rule, structure, theatre, ownership, slight, design, practice, audience, AHRC, happening, engagement, community, socially-engaged,</t>
  </si>
  <si>
    <t>Through critically informed practical research, this thesis explores modes of participation that it is possible to support and enhance in public participative events. Using a series of lab experiments, to tease out strands of influence to participation, it examines how these affect both participation and a sense of participation for the individual participant. Using these experiments as a basis for a further meta‑work, it then examines what these structures and rules may mean for the creation of future participative works and further study of the participant experience.</t>
  </si>
  <si>
    <t>http://theses.gla.ac.uk/2958/</t>
  </si>
  <si>
    <t>The female body, technology and performance : performing a feminist praxis</t>
  </si>
  <si>
    <t>Laura Bissell</t>
  </si>
  <si>
    <t>Heddon, Dr. Dee</t>
  </si>
  <si>
    <t>feminism, technology, performance, cyberfeminism, digital, new media, feminist praxis</t>
  </si>
  <si>
    <t>This research project examines the relationship between the female body and technology and analyses how contemporary artists are exploring the creative and political potential of technologies within their performance practice. By interrogating the culturally constructed gendering of technologies and theories of the female body through contemporary feminisms, this study shows how by working against existing patriarchal structures surrounding bodies and technology female artists are developing a technologised feminist praxis. The artists that I focus on throughout this thesis acknowledge, challenge and attempt to subvert dominant and conventional applications of the technologies, and therefore I read their work as feminist. This study analyses a range of types of technology and their applications in contemporary performance practice including: immersive technologies, digital and analogue technologies, the Internet, biotechnologies and cyborg technologised performance. Within each of these chapters the technologies are analysed in relation to the performing female body and I apply critical theory to enable me to read these works as “hybrid” and as illustrative of artists working within a “cyborg consciousness” to explore alternative political modes. This project is informed by the work of cultural critic and feminist theorist Donna J. Haraway whose “Cyborg Manifesto” (1985) altered the landscape of feminist discussions surrounding the technologised female body. Her utopian manifesto evokes the cyborg as a creature of social fiction and social reality and calls for a re-coding of bodies and approaches to political thinking. I argue in this thesis that the artists I am investigating attempt a re-coding of female bodies and of existing gender conventions surrounding bodies and technology to develop a new cyborg feminist praxis.</t>
  </si>
  <si>
    <t>http://theses.gla.ac.uk/2474/</t>
  </si>
  <si>
    <t>Building theatres/theatre buildings: reinventing Mull Theatre</t>
  </si>
  <si>
    <t>Cassandra C H Rutherford</t>
  </si>
  <si>
    <t>Scullion, Professor Adrienne and Donald, Ms Minty</t>
  </si>
  <si>
    <t>Mull Theatre, rural touring theatre in Scotland, theatre buildings and (non-) performance spaces, theatre and communities</t>
  </si>
  <si>
    <t>Mull Theatre is a professional touring theatre company based on a small island off the west coast of Scotland. In 2008 the company relocated from a small converted cow byre which seated 42 people to a new purpose-built venue –Druimfin - on a different part of the island. The move was made possible through a grant from the Scottish Arts Council in 2006, which was awarded on the expectation that the new building would be a ‘production centre’ as opposed to a theatre. That is to say the emphasis in the design of the new space was to be placed on the production rather than the reception of the theatrical event. This stands in contrast to the expectation of many theatre attendees that the new space would continue as it had been – as a place to go and see a theatre production - but that it would do so out of a much larger, more comfortable and better equipped venue. Building Theatres/Theatre Buildings stems from a three year Collaborative Doctoral Award between Mull Theatre and the University of Glasgow, which was funded by the Arts and Humanities Research Council (AHRC). Using the partnership that emerged from this award, the thesis explores what was potentially lost and gained in the move in order to draw conclusions about the wider relationship between spaces of performance and the creation of theatrical meaning in relation to small and medium scale touring theatre. It also uses the company’s dual identity as a touring company with its own permanent building to extend the discussion and to examine the wide range of venues which currently form the rural touring circuit in Scotland. By bringing together primary fieldwork from a pivotal moment in the company’s identity alongside current dialogues regarding theatre space and touring theatre, this research provides new knowledge about this often overlooked theatre company, its buildings and its role within contemporary Scottish theatre and small scale rural touring.</t>
  </si>
  <si>
    <t>http://theses.gla.ac.uk/5254/</t>
  </si>
  <si>
    <t>Film festival and cinema audiences: a study of exhibition practice and audience reception at Glasgow Film Festival</t>
  </si>
  <si>
    <t>Boyle, Professor Raymond and Boyle, Professor Karen</t>
  </si>
  <si>
    <t>film festivals, film culture, cinema, audiences, reception studies, spectatorship, exhibition, programming, empirical methods, ethnography, participant observation, focus group researh</t>
  </si>
  <si>
    <t>This thesis takes the view that film festivals are ‘social constructions’ and therefore need social subjects (people/audiences) to function. Nevertheless, Film Festival Studies, with its preoccupation with global economics and/or the political nature of these events, has arguably omitted the ‘audience voice’ meaning much of the empirical work on offer derives from market research by festivals themselves. As such, there is little conceptual contribution on what makes festivals culturally important to audiences or the ways in which festival practice differs from, or synergises with, broader cinematic practice. This thesis investigates exhibition practice and audience reception at Glasgow Film Festival (GFF) over three years (2011-13). The originality of the work is found in its contribution to the burgeoning field of Film Festival Studies and its methodological intervention as one of the earliest studies on film festival audiences. Using qualitative audience research methods, elite interviews and ethnography, it approaches film festival analysis through a nuanced lens. Furthermore, the positioning of the research within the interdisciplinary landscape of Film Festival Studies, Film Studies and Cultural Studies offers a broad context for understanding the appeal of ‘audience film festivals’ and the exhibition practices that exist within this often neglected type of film festival. The thesis argues that Glasgow Film Festival continuously negotiates its position as an event that is both populist and distinct, and local and international. Through its diverse programme (mainstream and experimental films, conventional and unconventional venues) and its discursive positioning of programmed films, it manages its position as both a local and inclusive event and a prestigious festival with aspirations of international recognition. More broadly, the thesis argues that festival exhibition is a multi-layered operation that strives to create a ‘total experience’ for audiences and in this respect it differs greatly from standard cinematic exhibition. Furthermore, I propose that – despite the fact that the raison d'être of film festivals is to present films – audiences privilege the contextual conditions of the event in their experiential accounts, articulating festival experiences (pleasures and displeasures) in spatial and corporeal terms. As such, the thesis serves to problematise Film Studies’ conventions of immersion and disembodiment by proposing that film festivals are predominantly sites of heightened participation, active spectatorship, and spatial and embodied pleasure.</t>
  </si>
  <si>
    <t>http://theses.gla.ac.uk/5693/</t>
  </si>
  <si>
    <t>Film distribution in Scotland before 1918</t>
  </si>
  <si>
    <t>Maria Antonia Vélez-Serna</t>
  </si>
  <si>
    <t>Caughie, Prof. John</t>
  </si>
  <si>
    <t>early cinema, film distribution, Scottish cinema, cinemagoing, film exhibition</t>
  </si>
  <si>
    <t>This thesis proposes an empirical approach to the history of film distribution and exhibition in Scotland before 1918. It deploys geo-database tools as a way to collect and analyse data from a range of archival and print sources, and to engage with historiographical questions about the emergence of cinema as an institution in a non-metropolitan context. The first part introduces the theoretical and methodological premises that underpin the project, situating it in relation to growing academic interest in early distribution and local film practices. A research method is outlined, involving the construction of a relational database documenting the places of film exhibition and the geographical variation in programming practices. This database, working alongside more detailed archival case studies, constitutes the foundation for broader discussions about the commercial, social and ideological roles of film and cinema. The analytical framework incorporates notions such as the commodity nature of film and the tension between different conceptions of the social role and position of cinema within Scottish communities. The emergence of institutional practices and structures in Scotland is thus described as occurring in a complex field of forces where two main polarities appear as prominent: Firstly, a tension between decentralised, local practices and the increasingly globalised operations of the film industry; and secondly, a shifting balance between regularisation and distinction, or the ordinary and the extraordinary. It is in terms of this fluid equilibrium that two overlapping moments in the history of the early Scottish film trade are described in the second and third parts of the thesis. Part II follows the creation and expansion of the Scottish market and popular demand for moving pictures, showing how different forms of film supply enabled the coexistence of various types of itinerant exhibition, and then of a gradual transition to fixed-site shows. It starts by exploring the continuities between film exhibition and existing cultural forms such as lantern lecturing and the music hall. It highlights the significant level of agency exercised by local exhibitors and renters within an open-market model that allowed the outright sale of films, and which also established a commercial interdependency between city-centre and peripheral exhibition. Part III argues that, once the market reached a relatively stable state with the regularisation of supply and the growing standardisation of the film product, the increasing concentration of capital and power in larger companies (both in the regional and the global scale) marked a shift in the balance of forces, away from unrestricted circulation and towards exclusivity. This is seen as a reformulation of the commodity status of film, associated with the emergence of feature programming. The consequences of the new textual and industrial trends for the Scottish distributors and exhibitors are considered, revealing geographical variation in their adoption, as well as incipient forms of resistance to the emerging institutional practices.</t>
  </si>
  <si>
    <t>http://theses.gla.ac.uk/3605/</t>
  </si>
  <si>
    <t>Regulating and mediating the social role of cinema in Scotland, 1896-1933</t>
  </si>
  <si>
    <t>Julia Bohlmann</t>
  </si>
  <si>
    <t>Caughie, Professor John and Velez-Serna, Dr. Maria</t>
  </si>
  <si>
    <t>cinema history, Scotland, regulation, censorship, alternative exhibition, culture, civic cinema.</t>
  </si>
  <si>
    <t>This thesis examines how early cinema’s social function was mediated by local and national institutions as well as civic agencies in Scotland between c. 1896 and 1933. It proposes a social-historical approach that is based on extensive archival research of documents such as local newspapers, town council minutes, education authority minutes and Scottish Office records. As an empirical and historical study it focuses attention on the social-historical circumstances of cinema exhibition and reception as proposed by New Cinema History. The thesis’ main argument is that institutional responses fell into two categories – constraining and constructive strategies to negotiate cinema’s role in Scottish society. Parts 1 and 2 discuss strategies of control which sought to limit cinema’s social impact as a commercial institution while the third part is concerned with attempts to redefine cinema’s social purpose through the creation of alternative film cultures and exhibition practices. The first part identifies for the first time the specificities of the legal and administrative framework within which cinemas were allowed to operate in Scotland before 1933. It contends that the legal basis of the framework was determined by the Scottish Office’s relationship with Britain’s central government, and that its application by local licensing authorities depended also on the dynamics of municipal power structures. A further argument is that Scottish licensing authorities were more resistant than their southern counterparts to interfere with the content of film shows and exercised control mainly through the regulation of the cinema space and negotiations with local cinema trade bodies. Part 2 analyses British national debates about the legitimacy of cinema as well as film’s potential for education, providing a discursive context for the practices explored in the first part. Centring on the 1917 and the 1925 Cinema Commissions, it focuses especially on the perceived link between cinema-going and juvenile crime and film’s usefulness as a teaching aid. These themes are explored from a Scottish perspective incorporating local debates from Edinburgh and Glasgow. This part maintains that the discourse about the negative effect of children’s cinema-going and the debate on the potential teaching value of films were connected in that they both constructed the child as an impressionable spectator that required institutional guidance and protection. Part 3 considers two constructive endeavours to shape early cinema’s social role in Scotland. It engages with the field of Useful Cinema and argues that this must not be confined to particular films or technologies but must include cinema exhibition practices that were religiously-, educationally- or politically motivated. First, municipal cinema is discussed as an alternative exhibition practice that tried to expand the role of the municipality as public service provider and match the ambitions of its organisers with the taste of local audiences. Second, the diversity of attempts to mediate cinema’s social role is once more illustrated in the case of the Scottish Co-operative Wholesale Society’s cinema and film work. This is explored diachronically and demonstrates that the Society’s engagement with cinema corresponded to broader contemporary debates discussed throughout the thesis. This part illustrates that the boundaries of cinema’s social function were constantly shifting during the period under consideration and that constructive strategies to define it anticipated characteristic strands of cinema culture emerging in Scotland subsequently.</t>
  </si>
  <si>
    <t>http://theses.gla.ac.uk/7198/</t>
  </si>
  <si>
    <t>Making internationalisation decisions: how heuristics and biases affect the reasoning processes of leaders of small and medium-sized firms</t>
  </si>
  <si>
    <t>Lucrezia Casulli</t>
  </si>
  <si>
    <t>Jones, Prof. Marian and Paton, Prof. Robert and Morgan-Thomas, Dr. Anna</t>
  </si>
  <si>
    <t>College of Social Sciences &gt; Adam Smith Business School</t>
  </si>
  <si>
    <t>International entrepreneurship, cognition, decision making</t>
  </si>
  <si>
    <t xml:space="preserve">This thesis presents an exploration of how biases stemming from the use of heuristic-‐based reasoning processes influence the internationalisation decisions made by the leaders of Small and Medium-‐Sized Enterprises (SMEs). Three types of internationalisation decisions are specifically addressed in this thesis, namely foreign market selection, entry mode and foreign market exit. The empirical context is that of Scottish SMEs from three main industries, namely Environmental and Recycling, Oil and Gas, and Textiles. Each of the case firms is involved in value-‐adding activities across national borders. The theoretical context is that of internationalising SMEs. The thesis draws on three main strands of the internationalisation literature: the Transaction Cost Approach, the Process Theory of Internationalisation and the International New Venture (INV) approaches. In investigating the decisional processes involved in internationalisation, the thesis takes a Bounded Rationality stance and assumes the use of Heuristics-‐based reasoning (Tversky and Kahneman, 1974) in internationalisation decisions. The level of analysis is the individual decision maker within the internationalising firm. The unit of analysis is the internationalisation decision, which is explored from a reasoning process perspective. A case study strategy is used. Data collection tools are semi-‐structured interviews and repertory grid elicitation. The data is analysed inductively through the construction of causal-‐cognitive maps. Findings show that heuristics are a useful tool to explain the reasoning processes employed in internationalisation decisions. The contribution that this thesis makes to extant literature on the internationalisation of smaller firms is threefold. Firstly, the thesis outlines the processes involved in an array of internationalisation decisions (country selection, entry mode, exit decisions) underpinning the cross-‐national border behaviour of firms. Secondly, by observing the processes of decision-‐making through a cognitive lens, the thesis contributes to the emerging cognitive approach in internationalisation. Thirdly, the thesis contributes to the literature on international entrepreneurial experience by explaining how experiential and vicarious knowledge are leveraged and used in the process of internationalisation decision-‐making. III Propositions are advanced and further research is invited to progress current understanding of the making of internationalisation decisions in SMEs.
</t>
  </si>
  <si>
    <t>http://theses.gla.ac.uk/2661/</t>
  </si>
  <si>
    <t>A lecturer at U Strathclyde/Hunter Centre</t>
  </si>
  <si>
    <t>Promoting live music in the UK: a behind-the-scenes ethnography</t>
  </si>
  <si>
    <t>Cloonan, Professor Martin and Frith, Professor Simon</t>
  </si>
  <si>
    <t>live music promotion, promoters, Glasgow, Sheffield, Bristol, ethnography, UK, behind-the-scenes, backstage, music, live, music industry, music industries, planning, publicity, production, networks, infrastructures, artist, agent, venue,</t>
  </si>
  <si>
    <t>Live music promoters have hitherto been academically neglected (and often publicly maligned) individuals and organisations. This thesis, then, shifts the academic focus from the recording industries towards live music and towards the figures behind-the-scenes who connect artist, audience and venue in the live music environment. To do so, this work explores the practices and experiences of promoters in the UK; it focuses on Glasgow, Sheffield, and Bristol, and is based on ethnographic research at case study venues. The thesis offers a phenomenological perspective on what promoters do and why, and their role as mediator with key figures such as artists and agents, as well as their relationships with the state. It argues that promoters are cultural investors (and exploiters), importers and innovators who both shape and are shaped by the live music ecology within which they operate. Finally, the thesis examines the three stages of the promotional process – planning, publicity, production – to argue that promoters are key figures not only in the construction of the musical lives of contemporary British citizens, but also in the rich cultural (and economic) ecology of cities, towns and villages in the UK.</t>
  </si>
  <si>
    <t>http://theses.gla.ac.uk/2955/</t>
  </si>
  <si>
    <t>Becoming Ethical Subjects: An êthography of Do-it-Yourself music practices in Glasgow</t>
  </si>
  <si>
    <t>Evangelos Chrysagis</t>
  </si>
  <si>
    <t>Cannizzo, Jeanne; Baxstrom, Richard; Prior, Nicholas</t>
  </si>
  <si>
    <t>Social Anthropology</t>
  </si>
  <si>
    <t>ethics ; music ; DIY ; Glasgow</t>
  </si>
  <si>
    <t>This thesis focuses upon ‘Do-it-Yourself’ (DiY) music practices in Glasgow, a Scottish city with an established reputation for sustaining a prolific grassroots music scene. With special reference to three local music actors – a band, a music collective and a live music promoter – it explores ethnographically the pluralistic nature of music-making and its relation to ethics. Rather than perceiving activities under the DiY rubric as peripheral and haphazard, I argue that they play an intrinsic role in ethical self-formation and that they are striking in their capacity to order the lives of urban individuals. Therefore, I attend to music practice as an ethical practice by underscoring the interrelationship between music and the city as a distinctive form of ethical urban life. In drawing upon the emergent anthropology of ethics and echoing the work of authors such as Michel Foucault and Henri Lefebvre, I conceive of music-making as a process of intersubjective ethical cultivation, as a way of exercising freedom, and the means by which my informants perpetually sought to exert their right to inhabit the locality. In treating the local as a series of repetitive but ever evolving and intersecting pathways as opposed to a given and fixed geographical entity, I attempt to render the city an inherent ethical modality of social life and, conversely, to scrutinize music practice as a process that localizes subjects. Thus, my ethnographic examination of the ways in which urban space impinges upon music practice and, in turn, is musically constructed and experienced, offers a lens into the ethical resonance of music as a processual nexus for the making of ethical selves and cities. My informants’ desire to inhabit the locality on their own terms was predicated upon the active appropriation and enactment of spaces and norms, rather than oscillating between passivity or subordination and resistance. This highlights the needs to problematize the pervasive notion of ‘agency’ that underpins social-scientific accounts of human freedom and to question the rigidity of the dichotomy between structure and agency. An emphasis on ethical judgement and the pedagogical role of music activity in conferring a DiY êthos and in making oneself a certain kind of person also requires the consideration of the embodied dispositions pertinent to and cultivated through variegated music practices, and how the acquisition of relevant musical skills simultaneously engenders particular ethical potentialities. This construes ethics as Aristotelian poiêsis and an ineluctably skilled practice and further alludes to the intimate relationship between music and the body. In resorting to the body’s capacity to affect and be affected by music and other bodies, my analysis aims to account for the conditioning of sensuous articulations and corporeal registers by sonic vocabularies, and the process of interpenetration between the musical and the visceral that elicits specific ethical propensities. This interface between sound and the affective body, I argue, provides a uniquely ‘musical’ way of thinking about ethics as a relational phenomenon, and also helps to restore a notion of politics on the basis of intersubjective ethical transformation rather than conventional political efficacy in the public realm.</t>
  </si>
  <si>
    <t>Ethos</t>
  </si>
  <si>
    <t>http://ethos.bl.uk/OrderDetails.do?uin=uk.bl.ethos.633938</t>
  </si>
  <si>
    <t>Cultural production and politics of the digital games industry: the case of independent game production</t>
  </si>
  <si>
    <t>Orlando Guevara Villalobos</t>
  </si>
  <si>
    <t>Kate Orton-Johnson, Nicholas Prior</t>
  </si>
  <si>
    <t>digital games, independent game production, production of culture, cultural industries, cultural work</t>
  </si>
  <si>
    <t>Edinburgh Research Archive</t>
  </si>
  <si>
    <t>https://www.era.lib.ed.ac.uk/handle/1842/8874?show=full</t>
  </si>
  <si>
    <t>Institution of the museum in the early twenty-first century in Scotland</t>
  </si>
  <si>
    <t>Xavier Sven Colverson Contier</t>
  </si>
  <si>
    <t>Angela McClanahan, Neil Mulholland</t>
  </si>
  <si>
    <t>museum, educational, cultural policy, societal role</t>
  </si>
  <si>
    <t>https://www.era.lib.ed.ac.uk/handle/1842/19480?show=full</t>
  </si>
  <si>
    <t>Impact of copyright law in museums and galleries in the digital age</t>
  </si>
  <si>
    <t>Ghufran Sukkaryeh</t>
  </si>
  <si>
    <t>Hector L MacQueen, Charlotte Waelde</t>
  </si>
  <si>
    <t>copyright, cultural institutions, museums and galleries, digital environment</t>
  </si>
  <si>
    <t>https://www.era.lib.ed.ac.uk/handle/1842/6400?show=full</t>
  </si>
  <si>
    <t>Exploring the sociotechnical dynamics of the Creative Commons Licenses: the case of Open Content filmmakers</t>
  </si>
  <si>
    <t>Evangelia Giannatou</t>
  </si>
  <si>
    <t>Robin Williams, Gian Campagnolo</t>
  </si>
  <si>
    <t>Science Technology and Innovation Studies</t>
  </si>
  <si>
    <t>ICTs, CC Licenses, creative economy, ethnography, open content</t>
  </si>
  <si>
    <t>https://www.era.lib.ed.ac.uk/handle/1842/19520?show=full</t>
  </si>
  <si>
    <t>Building careers, managing capitals</t>
  </si>
  <si>
    <t>Emma Flynn</t>
  </si>
  <si>
    <t>Townley, Barbara
Chillas, Shiona Allison
Gillman, Clive</t>
  </si>
  <si>
    <t>School of Management</t>
  </si>
  <si>
    <t>Artistic capital
Pierre Bourdieu
Capitals
Careers
Artists
Art
Visual art
Career history
Life history
Cultural capital
Social capital
Economic capital
Artistic and commercial
Art and commerce
Art galleries
Art gallery
Funding art
Making a living as an artist
Art school
Art training
Income from art
Field of visual art
Primary and secondary market for art
Market for art
Contemporary art
Artist collectives
Artistic talent
Exhibitions
Art exhibitions
Art commissions
Art world
Degree show
Non-arts jobs
Arts-related jobs
Commercial galleries
Public galleries
Public funding for arts
Misrecognising capitals
Gatekeepers
Arts organisations
Emerging artists
Established artists</t>
  </si>
  <si>
    <t>University repository</t>
  </si>
  <si>
    <t>https://research-repository.st-andrews.ac.uk/handle/10023/9393</t>
  </si>
  <si>
    <t xml:space="preserve"> Supporting artisan communities through social entrepreneurship in Kenya: an exploration of Soko</t>
  </si>
  <si>
    <t xml:space="preserve">Angela Tregear </t>
  </si>
  <si>
    <t>Sarah Cooper</t>
  </si>
  <si>
    <t>Highlights:
-Collaborative initiatives are proposed to enhance knowledge exchange in rural areas.
-We explore this through the concepts of embeddedness and social capital.
-Three knowledge forms are identified in a case study of a Scottish shellfish cooperative.
-Group relations and learning are shaped by sectoral, rather than territorial, embeddedness.
-Cooperative know-how, a values-based mindset, is revealed as a new form of social capital.</t>
  </si>
  <si>
    <t>Producer cooperatives</t>
  </si>
  <si>
    <t>Small firms</t>
  </si>
  <si>
    <t xml:space="preserve"> Networks</t>
  </si>
  <si>
    <t>Knowledge exchange</t>
  </si>
  <si>
    <t>Case study</t>
  </si>
  <si>
    <t>http://www.sciencedirect.com/science/article/pii/S0743016716300109</t>
  </si>
  <si>
    <r>
      <t>The particular focus of this special issue is to explore the role of accounting in managing popular culture. Despite its trivial connotations, let us be clear, popular culture is big business. To provide some examples: the latest Star Wars epic grossed Walt Disney over $742 million at the box office in 2015,</t>
    </r>
    <r>
      <rPr>
        <vertAlign val="superscript"/>
        <sz val="8.25"/>
        <color rgb="FF316C9D"/>
        <rFont val="Calibri"/>
        <scheme val="minor"/>
      </rPr>
      <t>4</t>
    </r>
    <r>
      <rPr>
        <sz val="12"/>
        <color rgb="FF2E2E2E"/>
        <rFont val="Calibri"/>
        <scheme val="minor"/>
      </rPr>
      <t> the British pop singer Adele sold over 3 million copies of her new album in the US in its first week of sale,</t>
    </r>
    <r>
      <rPr>
        <vertAlign val="superscript"/>
        <sz val="8.25"/>
        <color rgb="FF316C9D"/>
        <rFont val="Calibri"/>
        <scheme val="minor"/>
      </rPr>
      <t>5</t>
    </r>
    <r>
      <rPr>
        <sz val="12"/>
        <color rgb="FF2E2E2E"/>
        <rFont val="Calibri"/>
        <scheme val="minor"/>
      </rPr>
      <t> and a book about a boy wizard named Harry became legendary as it morphed into an industry that spans movie rights, merchandising, and theme parks.</t>
    </r>
    <r>
      <rPr>
        <vertAlign val="superscript"/>
        <sz val="8.25"/>
        <color rgb="FF316C9D"/>
        <rFont val="Calibri"/>
        <scheme val="minor"/>
      </rPr>
      <t>6</t>
    </r>
    <r>
      <rPr>
        <sz val="12"/>
        <color rgb="FF2E2E2E"/>
        <rFont val="Calibri"/>
        <scheme val="minor"/>
      </rPr>
      <t> Indeed, it is argued that even nations have come to be defined by their popular culture connotations. Britain, for example, has long since cast off its industrial heritage to become a prominent producer of global popular culture (</t>
    </r>
    <r>
      <rPr>
        <sz val="12"/>
        <color rgb="FF316C9D"/>
        <rFont val="Calibri"/>
        <scheme val="minor"/>
      </rPr>
      <t>Sandbrook, 2015</t>
    </r>
    <r>
      <rPr>
        <sz val="12"/>
        <color rgb="FF2E2E2E"/>
        <rFont val="Calibri"/>
        <scheme val="minor"/>
      </rPr>
      <t>). Consequently, there is a need to understand the role of accounting within this significant sphere of social and economic life.</t>
    </r>
  </si>
  <si>
    <t>RCS is a dynamic learning environment where academics, teaching and gues artists, creative partners and arts administrators strive jointly to support our students and colleagues to perform and achieve. In a learning and teaching capacity, this is developed through 1:1 and small group teaching, peer to peer support, mentoring and coaching, situated and work-based learning as well as more traditionally understood modes.
The RCS Teaching Talks aim to illustrate some of the approaches we take to curriculum development, dynamic learning and teaching styles, the use of learning technologies as well as working in partnership with national performing arts companies. This pilot project is intended to open doors for teachers to further reading, analysis and reflection and support the delivery of the highest quality learning and teaching.
This pilot project was funded by the Leadership Foundation.</t>
  </si>
  <si>
    <t>Dunfermline</t>
  </si>
  <si>
    <t>contingent valuation</t>
  </si>
  <si>
    <t>museums and galleries</t>
  </si>
  <si>
    <t>funding cuts</t>
  </si>
  <si>
    <t>The project title was taken from one of the 2013 Reith Lectures that was presented by the artist, Grayson Perry. Perry was talking about the impact of artists and the cultural sector on general regeneration. His term 'Becoming Awesomestow' was applied to the London borough of Walthamstow, from which Perry had just recently moved.
“This idea, you know the currency of bohemian-ness…especially in the urban ecology…artists move into the cheap housing and the cheap spaces and they make them...”
Perry’s reference was to a phenomenon in urban regeneration, made popular in the 1990s and 2000s [and accounted by Florida, Leadbeater, Markusen and others in the academic literature], whereby run-down, post-industrial areas become inhabited for work and living by artists and creatives and which subsequently take on a bohemian charm or cool and grow in popularity and value and hence becoming ‘Awesomestow’ (a reference to Walthamstow, where Perry had a studio).
During the late 1990s and 2000s many UK cities and towns attempted some form of creative industries or cultural quarter initiatives. These often aimed to regenerate town centres, address issues of urban decline, redress some town planning decisions undertaken in the 1960s and 1970s and tackle socio-economic problems (worklessness and participation, skills etc). Cultural assets (threatres, concert halls, galleries etc) were sometimes regarded as catalysts within such initiatives, attracting further investment and creative talent. With relatively predictable budgets and organisational structures, such cultural assets they were also seen as supporting less structured parts of the sector (predominantly small and micro-businesses) at policy level and in the development of sector skills and audiences. the creative and cultural sector became known for its promise of contributing to regeneration. The work of Richard Florida on the 'Creative Class', in particular, was widely adopted into the Economic Development
In 2004, DCMS published ‘Culture at the Heart of Regeneration’ . In its introduction, the then Secretary of State for Culture, Media and Sport, Tessa Jowell stated that ‘there are many fantastic examples of culture acting as a catalyst to turn round whole communities’
In this project we wanted to see if we can see evidence of this kind of change outside of the main cities and in some small, lesser celebrated towns.
Our aim was to use a combination of visual and oral narrative accounts sourced from stakeholders in each town to assemble evidence of ‘Strategic Added Value’ that the formal economic impact assessments often refer to, but do not always fully capture. Our investigations show that while the original visions and masterplans for creating cultural quarters and creative districts in these towns were often idealistic, the new venues have stimulated practical and varied activities and benefits, in keeping with local needs.</t>
  </si>
  <si>
    <t>This report was produced as part of the Arts and Humanities Council’s (AHRC) Cultural Value project and with the co-operation of UK Music, the Musicians’ Union and PRS for Music. It aims to contribute to a conversation that looks behind the headline numbers to examine the relationships between venues and provide a qualitative illustration of the live music ecology in three locations – Camden, Glasgow and Leeds.
It also seeks to expand the concept of ‘publicly-funded culture’ to include not simply the subsidy and cultural provision traditionally associated with ‘high culture’ (classical orchestras, opera, etc.) but also provision in areas such as local authority licensing for live entertainment, infrastructure in the form of arenas and other large venues which are majority-owned by city councils, and the role of live music in strategies for urban regeneration.</t>
  </si>
  <si>
    <t>Contemporary society is complex; governed and administered by a range of contradictory policies, practices and techniques. Nowhere are these contradictions more keenly felt than in cultural policy. This book uses insights from a range of disciplines to aid the reader in understanding contemporary cultural policy.
Drawing on a range of case studies, including analysis of the reality of work in the creative industries, urban regeneration and current government cultural policy in the UK, the book discusses the idea of value in the cultural sector, showing how value plays out in cultural organizations.
Uniquely, the book crosses disciplinary boundaries to present a thorough introduction to the subject. As a result, the book will be of interest to a range of scholars across arts management, public and nonprofit management, cultural studies, sociology and political science. It will also be essential reading for those working in the arts, culture and public policy.</t>
  </si>
  <si>
    <t>Inequality has become essential to understanding contemporary society and is at the forefront of media, political and practice discussions of the future of the arts, particularly in the UK. Whilst there is a wealth of work on traditional areas of inequality, such as those associated with income or gender, the relationship between culture, specifically cultural value, and inequality is comparatively under-researched.
The article considers inequality and cultural value from two points of view: how cultural value is consumed and how it is produced. The paper argues that these two activities are absolutely essential to understanding the relationship between culture and social inequality, but that the two activities have traditionally been considered separately in both academic research and public policy, despite the importance of culture to British and thus international policy agendas. The article uses the example of higher education in the UK to think through the relationship between cultural consumption and production. In doing, so the article maps out a productive possibility for a new research agenda, by sketching where and how research might link cultural consumption and production to better understand inequality.</t>
  </si>
  <si>
    <t>Interest in the use of collaborative learning strategies in higher education is growing as educators seek better ways to prepare students for the workplace. In design education, teamwork and creativity are particularly valued; successful collaborative learning depends on knowledge sharing between students, and there is increasing recognition that the goals of individuals affect their perception of the costs and benefits of knowledge sharing. In a team that is functioning well, members commit to the collaborative achievement of the group’s goals; however, students see knowledge as a personal resource that is often used to assess their performance and this may affect their goals.</t>
  </si>
  <si>
    <r>
      <t xml:space="preserve">The Tunisian textile industry: local responses to </t>
    </r>
    <r>
      <rPr>
        <b/>
        <sz val="11"/>
        <rFont val="Calibri"/>
        <scheme val="minor"/>
      </rPr>
      <t>internationalisation.</t>
    </r>
  </si>
  <si>
    <t>New business models emerged within the creative industries when advances in information and communication technologies (ICTs) altered the patterns of cultural consumption worldwide. Digital technologies altered the way creative products were created, produced, reproduced, distributed, and commercialised at national and international levels. In the face of the continual emergence of digital disruptions, the traditional, existing sector is failing to rapidly enough adapt. The purpose of the paper is to provide a better understanding of an emerging framework for the transformation of incumbent cultural and creative enterprises in a digital age, called The AmbITion Approach.</t>
  </si>
  <si>
    <t>This report is the result of an Arts and Humanities Research Council (AHRC) 'Cultural Engagement' project, conducted between February and May 2013 with the aim of identifying the strengths and gaps in provision of development support (including but not limited to financial support) provided by the state for Scottish music businesses. A primary criterion for the Cultural Engagement research was that it involved a non-academics partner. In this case, that partner was the Scottish Music Industry Association (SMIA). Board members and non board members of the SMIA were interviewed as were representatives from the support agencies in Scotland. We also conducted an online survey of the SMIA members regarding their knowledge of support provision and experiences of trying to access it. The SMIA co-operated on this research by advising on interviewees and by sending the online survey out to its membership.
The main recipient of this report, then, is the SMIA itself. Representative rather than exhaustive, its primary purpose is to provide the SMIA with information to assist it in developing strategies to promote Scottish music businesses domestically and abroad, and in developing its relationship with both its members and with government bodies.</t>
  </si>
  <si>
    <t>Purpose - The purpose of this research is to focus on the internationalisation process and experiences of Korean theatre companies. Factors investigated include cultural issues impinging on production values and the roles of entrepreneurial thinking and creativity. An analysis of impacting barriers on performing arts internationalisation is also carried out. 
Design/methodology/approach - A case study approach was used to investigate the performance and internationalisation activities of five Korean theatre companies that participated in the Edinburgh Festival Fringe.  Findings - The exporting of Korean cultural products contributes markedly to the perception and understanding of Korea. Small theatre companies with a tolerance of risk-taking, together with competencies in creativity and entrepreneurial thinking, can help to minimise the effect of unforeseen problems experienced during the internationalisation of theatre productions. 
Research limitations/implications - The in-depth case study approach adopted here has resulted in the uncovering of data that would not have been unveiled through questionnaire analysis alone. The findings can, however, contribute to future large-scale surveys of the arts industry.  
Practical implications - The issues identified in this study are also relevant for other forms of internationalising artistic productions. The successful combination of artistic ability and the implementation of entrepreneurial competencies, together with the creative use of limited resources, serve as competitive advantages for the arts organisation.  Originality/value - This research promotes a cross-disciplinary approach to arts marketing in general by encouraging the interrogation of fields such as entrepreneurship, small business marketing and internationalisation research.</t>
  </si>
  <si>
    <t>A survey of small to medium-sized enterprises (SMEs) was carried out, in the high-technology and hardware design services industries in Scotland, with an emphasis on innovation. The survey was to investigate the changing needs of such industry for innovation skills in its employees, and whether those needs are being met by graduates from further education and higher education. For this purpose, two colleges of further education were also studied.  An analysis of the survey found that the industry is changing its employment practices and that education providers, in their turn, are also changing, in order to better serve the needs of industry. Leading further education colleges are investing in better training facilities and forging closer links with industry. They are successfully attracting more training interest from the SMEs, too.  There is also a move towards more development of soft skills in students, which makes them better prepared for modern industry. Universities are turning their attention toward creative skills in general. We give an example of student project work, that aims to exercise all the skills identified from the surveys. However, the findings are inconclusive as to whether the current changes in education practices will be enough to meet the challenges of creative work in particular.  Consideration of a psychological theory of creativity leads to implications regarding the social conditions required to sustain creative workers. The resulting challenges may be too much for us to answer. The education sector itself needs to respond to this situation with creativity of its own.</t>
  </si>
  <si>
    <t>A survey of small to medium-sized enterprises (SMEs) was carried out, in the high-technology and innovative design services. It was to investigate the changing needs of the industry for innovation skills in its employees, and whether those needs are being met by graduates from further education and higher education.  The survey found that the industry is changing its employment practices, and that leading further education colleges are investing in better training facilities, and forging closer links with industry.  There is also a move towards more development of "soft skills" in students, which makes them better prepared for modern industry. Universities are turning their attention toward creative skills in general. However, the findings are inconclusive as to whether the current changes in education practices will be enough to meet the challenges of creative work in particular.</t>
  </si>
  <si>
    <t>Purpose - This paper presents findings from an SME case study situated in the computer games industry, the youngest and fastest growing of the new digital industries. The study examines changing people management practices as the case company undergoes industry-typical strategic change to embark on explorative innovation and argues that maintaining an organisational context conducive to innovatin over time risks turning into a contest between management and employees as both parties interpret organisational pressures from their different perspectives. Design/methodology/approach - A single case study design is used as the appropriate methdology to generate indepth qualitative data from multiple organisational member perspectives.
Findings - Findings indicate that management and worker perspectives on innovation as strategic change and the central people management practices required to support this differ significantly, resulting in tensions and organisational strain. As the company moves to the production of IP work, the need for more effective duality management arises. Research limitations/implications - The single case study has limitations in terms of generalisability. Multiple data collection and triangulation were used to migitate against the limitations. Practical implications - The study highlights the importance of building up change management capability in the small businesses typical for this sector, an as yet neglected focus in the academic literature concerned with the industry and in support initatives. Originality/value - Few qualitative studies have examined people management practices in the industry in the context of organisational/strategic change, and few have adopted a process perspective.</t>
  </si>
  <si>
    <t>Although Creative Industries as engines of post-industrial economies have assumed an increasing global priority with implications for art education at all levels few studies exist. Nomenclature here is contested, especially when arts’ role appears freighted with alien concepts of industry and commerce. But much of this debate concerns visual and performing arts, only part of a larger cluster comprising, amongst others, architecture, design, fashion and games. And, Creative Industries are now seen as important socially as economically. This article takes classification as least problematic, concentrating instead on people working in the Creative Industries (largely in Glasgow and Scotland), their interactions and networking within a creative ecology, and real-world interactions with education. It presents examples of collaboration, co-creativity and co-design, and cross-disciplinarity, arguing for a strategic role for design and design thinking linked to social and economic innovation, where educational gains are prime, and revisiting earlier debates about postmodern art education.</t>
  </si>
  <si>
    <t>Fashion / textile SME’s (small to medium enterprises) are currently adding value to previously discarded textile waste by applying their practical skills, knowledge and expertise to rework and reuse. As a result, sustainable design strategies are beginning to emerge such as – zero waste pattern cutting, design for disassembly and upcycling. However, the scope for redesign will always influenced by the first iteration. We really need to consider the complete lifecycle at the front end of the innovation process to optimise lifecycles and reduce post consumer waste. Further work is also required to inspire and educate the next generation of designers to the immense creative potential of reuse, and help the industry to understand its viability, scalability and role in the future (DeCastro, 2014). At the same time, fashion systems are moving beyond material innovation towards a circular economy to support systemic change for fashion globally. As a result, new business models are beginning to emerge, moving beyond GDP towards different kinds of metrics – which consider people, value systems and behaviour change. This paper explores how the principals of the circular economy and the four pillars of sustainability (environmental, social, economic and human capital) might support business model innovation within fashion and textiles. To achieve this, an exploratory canvas tools for SME’s titled ‘Circular by Design’ was devised to encourage new business ideas and innovation. The canvas tool places strategic design at the centre and supports an assessment of the lifecycle of each asset by mapping the different stakeholders, materials and processes to prototype and conceptualise closed loop systems.</t>
  </si>
  <si>
    <t>This paper considers the role of the designer as a mediator in planning and policy delivery. It discusses the implications for a definition of design arising from a doctoral research project that examines design’s contribution to community development. 
Design continues to expand into new territories of practice, seeking to reframe its purpose as a catalyst for organisational innovation and systemic transformation. Fry (2009) describes the potential of design as a “pathfinding means to sustain action countering the unsustainable while also creating more viable futures.” Co-design, service design and transformation design are terms that describe new approaches within design that have been applied to complex social issues such as health, inequality, crime and social exclusion (Lee, Y., Cassim, J. 2009). However, support of action on such issues has largely been explored through the use of creative methods applied through the design process. If design is to effectively assist sustained and meaningful  transformation, it must develop an understanding of practice suited to social  organisation. This paper asserts that if design is to realise its potential as a catalyst for behavioural change, cultural re-orientation and social innovation then it is crucial to first re-design design.  The paper discusses findings from a field case study conducted in Clackmannanshire, a region of Central Scotland. Local community planning objectives on issues related to health and wellbeing was used as an anchor from which to navigate beyond conventional boundaries and explore actions. In essence: the project was rooted in a real-world policy context, but unconstrained in its methods or scope. The objectives were two-fold: to understand issues relating to effective planning and delivery, and to recognise the transferable attributes of design practice in such a context. The paper 
argues that an effective design intervention must focus less on the objective of problem solving and more on mediation as a method for design in its new age. Conceptualising design practice with social mediation at its core has profound 
implications for the required skills of the design practitioner. It therefore seems reasonable that engagement with new challenges and contexts of practice will require fresh approaches to education and training. The paper concludes by identifying some policy implications for design education and practice.</t>
  </si>
  <si>
    <t>If the paper we are surrounded by were to suddenly become interactive, how would our relationship with it change?
The way we currently access digital technology is predominantly through screens and speakers. There is a shift from these intrusive technologies towards more physical and quietly ubiquitous technologies. Paper Electronics is the combining of paper, components and conductive inks to create paper interfaces and devices, and has the potential to be an important part of this development. Historically, craft practice has produced socially relevant technological breakthroughs, from goldsmiths democratising print (Gutenberg), to artists democratising Printed Electronics. Craft approach is open minded and open sourced, setting it apart from the more rigid restrictions of an HCI approach. Paper is, at its most fundamental, a craft product and tool.
This paper aims to explore the question of Paper Electronics adding value to paper through one specific prototype: The Invite.
The Invite’s intention was to shift the user’s perception of what paper can do. The Invite was created using a blend of traditional and modern craft approaches: screen-printing and open source electronics. Reflective practice was used during the making process to investigate how a craft approach can be applied when designing for an emerging technology.
The Invite was an event ticket screen-printed with conductive ink. It looked just like a normal piece of paper, however, when plugged into the speaker system at the event, The Invite became a musical instrument. Its interface allowed the user to control audio output in two ways: pitch and frequency. A large printed circle used capacitance to create what acted like a distance sensor. The base unit The Invite plugged into contained all the hardware. This research crosses boundaries between craft and technology and invites these disciplines to explore a playful and innovative use of an everyday tool.</t>
  </si>
  <si>
    <t>This paper describes the processes followed in the creation of a brainstorming tool for media creators to innovate and map out their audience strategies, exploring potential degrees of users’ involvement at different stages of the creation process.
We start from the premise that the active involvement of media audiences is a powerful tool for enhancing their experience, as argued by Harrison and Barthel (2009). Therefore it is plausible to think that it also has the potential to enhance their engagement with content, brand and creators. We argue here for the systematic consideration of these potential involvement techniques by media creators to enhance both the creation process and the users’ media experience.
The design-led research carried out by Moving Targets within the Scottish creative industries led to the co-development, with our industry partners, of a brainstorming and strategy-planning tool for Audience Engagement (AET). This tool is aimed at both helping content producers to be strategic at a long term level as well as to encourage and aid their transition towards more user-centred approaches.
Using this project as a case study we argue for the suitability of design techniques to bridge the gap between theoretical research outcomes and their practical applications. We will discuss the role of design thinking in academic research as well as the potential of visual tools to facilitate the transformational role of both academic research and design.</t>
  </si>
  <si>
    <t>This Handbook draws on current research and case studies to consider how managers can become more creative across four aspects of their business: innovation, entrepreneurship, leadership and organisation – and does so in an accessible, engaging and user-friendly format. That managers need to be ‘more creative’ has become something of a mantra, but little has been written about what this actually means and how it might be achieved. The Handbook of Management and Creativity presents a coherent collection of original chapters from leaders in multiple disciplines, combining current research pre-occupations with practical solutions and strategies in the field. Each chapter combines new research, practical examples and tools, case studies, visual aids, and questions for discussion, designed to stimulate debate and reflection in the workplace or in the seminar room.
The book is thematically organised, making it easy to navigate for the general reader and allowing managers, university course directors and students to extract readings relevant to their individual requirements. It is suitable for managers across all industries and advanced students of management and creativity, as well as researchers interested in applying creativity research to industry.</t>
  </si>
  <si>
    <t>Scottish HEI</t>
  </si>
  <si>
    <t>This project investigates the ways in which historic artefacts are tools for
Contemplating the past
Remembering collective practices of ethnic identity
Contributing to cultural revitalization – particularly in areas that have experienced political and ceremonial suppression
The regional focus is the Republic of Sakha (Yakutia), in north-east Siberia. The project’s centrepiece is a unique mammoth-ivory model of an Ysyakh ritual, which has been in the collection of the British Museum since 1867.
The Ysyakh is the most significant annual holiday for the Sakha people, one of Siberia’s largest indigenous populations. During the Soviet era many Sakha cultural expressions were repressed – including the Ysyakh. Since the political transformations in the 1990s, efforts to revitalize Sakha heritage have generated considerable interest in pre-Soviet cultural forms. Accessing Sakha historic artefacts, now scattered in museums worldwide, is a crucial part of this revitalization. Using the model of the Ysyakh as a focus, this project will explore how historic objects can participate in projects of cultural renewal, inform artistic practice, and contribute to museum expertise.</t>
  </si>
  <si>
    <t>In his opening remarks at the September 2014 United Nations Climate Change Summit in New York, UN Secretary-General Ban Ki-moon stated unequivocally: "climate change is the defining issue of our time. It is not a distant threat. It is coming and approaching much, much faster than we may think ... All of us have a stake in this fight and all of us can make a difference. Every action counts, large and small." Ban stresses the importance of tackling a global problem with local action, and this project takes up that challenge by addressing climate change through music festival communities.
In a study by Julie's Bicycle, the British cultural sector's leading environmental consultancy (who also sit on the advisory board for this project), the sale of music products and live music performances to UK consumers was said to create at least approximately 540,000 tonnes CO2 equivalent per year. The live music sector together with audience travel accounted for three-quarters (~75%) of the UK music industry's greenhouse gas emissions, with large music festivals accounting for the highest level of emissions. These figures stand in stark contrast to the branding of music festivals as sites where alternative ideas of community are performed, from hedonistic and carnivalesque escapes (e.g. BangFace Weekender, Beermageddon) to transient socially conscious utopian cities (e.g. Eden Festival, Glastonbury, the latter of which donates most of its profits to charities). This project uses four distinct disciplinary approaches (sociology of music, sustainable development, urban planning and environmental management, and songwriting as practice-based research) to investigate this tension and work with music festival communities - made up of artists, audiences, and organizers - to address climate change and sustainability, one of the most urgent problems facing the wider global community.
Researchers at the University of Edinburgh, University of the West of Scotland, and Lancaster Institute for the Contemporary Arts have co-designed this project with our community co-investigator, Creative Carbon Scotland (CCS), the key organization in Scotland for advising the cultural sector on matters of environmental sustainability, and an active partner throughout the project's duration. CCS has traditionally worked with arts organizations funded by Creative Scotland, but this project supports them to extend their reach to engage with the wider music festival sector in Scotland.
We will organize roundtables with festival organizers to determine what actions can enable and encourage audiences to engage with and enact sustainable behaviours themselves within the temporary communities formed during such events. We will also research two Scottish case study festivals - Go North Festival in Inverness and Solas Festival in Perthshire - and collect data from audiences on their engagement with sustainability issues through surveys and interviews. We will engage musicians in a practice-based research component which includes the creation of a digital mini-album with five internationally recognized Scottish musicians (including academic investigator Jo Collinson-Scott, who records and performs under the name Jo Mango) tackling the theme of travel and movement, as well as getting the musicians to reflect on and map the impact of their travel on the festival touring circuit. The work will also be performed and discussed at a workshop at the Celtic Connections festival in Glasgow.
CCS, as a key partner in the project, will ensure the research from the project reaches not only the academic community but also festival organizers, the music industry, funders and policymakers, musicians, and audiences. We expect a range of outputs relevant to academics (conference paper and peer-reviewed article), (new links between CCS and music festival communities, 'next steps' document produced by CCS), and music audiences (digital music album released by Olive Grove Records).</t>
  </si>
  <si>
    <t>RCS is a dynamic learning environment where academics, teaching and guest artists, creative partners and arts administrators strive jointly to support our students and colleagues to perform and achieve. In a learning and teaching capacity, this is developed through 1:1 and small group teaching, peer to peer support, mentoring and coaching, situated and work-based learning as well as more traditionally understood modes.
The RCS Teaching Talks aim to illustrate some of the approaches we take to curriculum development, dynamic learning and teaching styles, the use of learning technologies as well as working in partnership with national performing arts companies. This pilot project is intended to open doors for teachers to further reading, analysis and reflection and support the delivery of the highest quality learning and teaching.
This pilot project was funded by the Leadership Foundation.</t>
  </si>
  <si>
    <t xml:space="preserve">• What insights can art reveal in the context of organizational change?
 • How do artistic practices influence the way communities address change?
 • In what ways can an individual artistic practice concerned with the role of art
 in society add new insights to theories and practices of contemporary art?
 These questions are approached through three interrelated methods. In the first the artist as researcher consciously addresses organizational change through her  artistic practice, over a three year period, within the different communities of Woodend Barn, a volunteer-led arts centre in the North East of Scotland.  The second method is a literature review focusing on the selected artistic practices of Allan Kaprow, Suzanne Lacy and Artist Placement Group. Each practice is discussed in relation to the underpinning philosophical principals of Pragmatism, in particular John Dewey’s ideas on the generative qualities of aesthetic experience. These insights inform the research as it unfolds within the organizational context of Woodend Barn, itself at a point of significant change. The third method draws on anthropologist Michel de Certeau’s theory of the act of
 speaking to define the details of social interaction. This leads to a conversational method of analysis that draws out the synergies and differences of the chairperson of Woodend Barn and the artist. The analysis aims to understand the qualities and conditions for social interaction in arts practice and how they affect change in organizational contexts. It has become apparent that a key condition of the artwork is an artist who is committed to a refined and informed understanding of the social dynamics of art (as evidenced in the two principal projects Fold (2012) and
 Lavender (2012-2014). It is important to recognize that not all artists have these skills or are interested in adopting a social focus in their practice.
 The research sets out to address and influence new generations of artists and more broadly, to rethink the value of social interaction in artists practices in relation to economic values. Understanding how social interactions become generative sense-making experiences is an important quality of the practice and research findings. This resonates with Dewey’s theory that it is through the unconstrained characteristics of art that aesthetic experience can shift deeply- rooted ways of thinking. The research concludes with a social manifesto for art that outlines the conditions for individuals from different communities to act in ways that are self-directed and lead to community resilience.
</t>
  </si>
  <si>
    <t>Collecting is a basic human activity, a cultural phenomenon establishing cultural values, defining authenticity and creating new identities for collected objects and collectors. For more than a decade, I have studied cultural heritage collections from three key interwoven perspectives. These approaches are evident in the six publications selected for this submission: • Architectural and organisational perspective: at the Vatican Gallery (Innocenti 2001a), Uffizi (Innocenti 2003a) and Biblioteca Laurenziana (Innocenti 2002a) I investigated institutional collector and key stakeholder strategies for designing collection space and displays. I then applied this analysis to‘knowledge architecture’ for industrial design artefacts and processes (Innocenti 2004c). • Procedural and functional perspective: from Palladio drawings (Innocenti 2005a) to industrial design knowledge bases (Innocenti 2004a), I investigated how to digitize, archive, render and make accessible cultural heritage as an accurate iconic representation, interwoven with documentary and cultural contexts. The work further led me to study the authenticity of born-digital artworks (Innocenti 2012c). • Artefact perspective: I explored how artists and institutional collectors address the preservation of artworks, from the Renaissance desks of the Biblioteca Laurenziana (Innocenti 2002a) to digital artworks (Innocenti 2012c), and the historical and theoretical implications of their choices. In each of these areas, I contextualized the interrelations between cultural heritage discourse and the history of collecting cultural artefacts within given historical, social and cultural periods. My work began in Italy, where cultural heritage is deeply rooted and widespread, and moved on to encompass Europe and North America in tracing the evolution of cultural heritage collectors’ strategies. I adopted an interdisciplinary approach, engaging perspectives, methods and theoretical frameworks from art history, art theory, museography, museology, library and information science, information technology, social anthropology and engineering. Starting from this multi-focal vantage point my research has resulted in contributions to knowledge, methods and theory. These publications on one hand demonstrate the continuum of key issues in cultural heritage creation, preservation and access as manifested in the strategies of institutional collectors and artists. On the other hand, they highlight the new paradigms and transformations introduced by digital and communication technologies, the shaping of cultural heritage informatics to address these transformations and the theoretical and methodological implications underlying them. Through my scholarly research, I contributed to progressing the canonical historicisation of cultural heritage, museography and museology, and to exploring the new paradigms and transformations introduced by digital and communication technologies to the disruptive and exciting world of cultural heritage informatics. &lt;The portfolio&gt; The portfolio is a selection from Perla Innocenti’s more than forty publications of research carried out since 2001 on cultural heritage and informatics with the Universitá degli Studi di Roma ‘La Sapienza’, Scuola Normale Superiore di Pisa, Istituto Nazionale di Archeologia e Storia dell’Arte in Rome, Pinacoteca Nazionale di Bologna, Italian Ministry of Cultural Heritage and Fondazione Andrea Palladio, Politecnico di Milano and EU-funded projects SHAMAN and MeLa. Six scientific publications are presented: two journal articles, a scholarly treatise, a published conference paper, key chapters from a monograph and one book chapter from an edited volume. The works have two key themes relevant to the critical analysis and understanding of heritage institutions’ evolution up to the digital age. The themes illustrate the contribution each publication has made to the literature and explain the relationship between the works submitted, including developments which have occurred between one piece and another. Theme I: Evolution of museography, museology and heritage studies Three publications are presented under this theme, each of these presenting the critical analysis of cultural heritage institutions and their artefacts within the historical evolution of museums and libraries. Publication I presents the critical analysis of the museographic principles applied by Luca Beltrami to the design of the Vatican Gallery, investigated and contextualised within its museographical and cultural history (Innocenti 2001a). Publication II presents the critical analysis and findings of the museological and museographical principles applied by Corrado Ricci to the Uffizi Gallery in the 19th Century, compared with the contemporary principles in the Uffizi applied by the former Superintendent and Italian Ministry Antonio Paolucci (Innocenti 2003a). Publication III presents the analysis and original findings of Michelangelo’s ergonomic design of the Biblioteca Laurenziana fittings, within the historical evolution of libraries (Innocenti 2002a). Theme II: Creating, managing, disseminating and preserving digital cultural heritage The publications presented in this theme relate to methodologies and processes characterising diverse typologies of analogue and digital cultural heritage and the emerging field of cultural informatics. Publication IV presents the novel methodological approach defined and applied within a relevant digitization project of Andrea Palladio manuscripts and maps (Innocenti 2005a). Publication V presents the outcomes of my investigation defining and implementing an online knowledge-based system supporting research and teaching of industrial design, which is formally considered part of Italian cultural heritage (Innocenti 2004a). Publication VI discusses the repositioning of traditional conservation concepts of historicity, authenticity and versioning in relation to born-digital artworks, based on findings from my research on preservation of computer-based artefacts by public collectors (Innocenti 2012a).</t>
  </si>
  <si>
    <t xml:space="preserve">This thesis sheds light on the social relationships, work practices and identities that shape the small scale sector of independent game production. Harnessing elements of the Production of Culture and Cultural Industries/Work perspectives, it aims to clarify the specifics of independent game production and its relationship with the large-scale sector of the industry. Drawing on a multi-sided ethnography, the thesis captures gamework practices, motivations, ideas and conventions deployed in a diverse range of online and physical spaces where independent developers interact.
 Given the complex relationships and messiness found in the industry, the results of the thesis initially clarify general aspects, characterising both the corporate structure of the games industry and its independent sector. It then examines the cultures that inform independent work as well as emergent 'indie' praxis. After a historical review of the digital games industry, the thesis addresses how the corporate structure of the industry has created a viable game producing field, with a highly rationalised but not unproblematic process of game production. The independent sector is then analysed in relation to this material culture. The thesis discusses the technologic affordances, structural relationships, market approach and organisational forms supporting the production of independent games. It also examines the motivations, ethics and general culture informing independent developers work, as well as the emergence of independent networked scenes as social spaces where creative, organisational, technical and cultural aspects of independent game production are shaped. The analysis of empirical evidence reveals how the uneven struggle to control or access the means for game production, distribution and reproduction, in both retail and digital distribution business models, shapes the material conditions of the small scale sector game production. The thesis highlights the relationship between production, independent developers' preferences, and their identity as 'indies' as central in understanding how this novel sector of the games industry is being structured. By understanding both the structure and informal practices of independent production, this research offers novel insights in this under-researched area, insights that reveal the intricacies of processes of social change and cultural diversification within the digital games industry as a whole.	</t>
  </si>
  <si>
    <t xml:space="preserve">At the beginning of the twenty-first century, cultural policy in Scotland was dominated by the political ideas and priorities of New Labour. Post-devolution government in Scotland, in line with wider British policy, encouraged a new role for the heritage and culture sector, with a new insistence on the language and implementation of a ‘social inclusion’ agenda. However, more than a decade after devolution, changes in government and economic crisis have reconfigured the priorities of the Scottish museum sector. Central questions posed in this thesis are:
Has the Scottish museum’s societal role (as promulgated by Labour) been disrupted and altered by recent political and economic shifts and by the threat of future upheavals? And if so, how? What is the current direction of reform within the Scottish museum sector? What are the current narratives of education promulgated within the sector? What symbolic traits are projected by the contemporary museum in Scotland? Building on previous research and theory in museological studies, this thesis offers a fresh perspective on the educational and social role of the
 contemporary museum in Scotland. Following on from Hewison (1987), I argue that museums in Scotland are responding to post-industrial malaise and fear of decline. Unlike Hewison, however, I argue that this response carries little nostalgia or naïve adoration of the past, but instead seeks to position the museum as an exemplar of stability, business sense and creative thinking in a context of societal anxiety.
 The National Galleries of Scotland provides an appropriate case study to explore the role and response of the Scottish museum sector to the economic and political uncertainty of the modern era. NGS is one of Scotland’s most prominent and oldest ‘heritage’ institutions, attracting over one million visitors a year. It is also a multisited, national institution, directly supported by government and closely aligned to
 official cultural policy. This thesis uses archival research and ethnographic methods such as interviews and observation to reveal shifts in educational and reform narratives within the Scottish museum sector as well as underlying ideas that shape these narratives. Conducted over the course of three years, from 2011 to 2013, this research is situated at an interesting time for the Scottish museum sector, as Scottish
 society wrestles with the economic uncertainty of the early twenty-first century.	</t>
  </si>
  <si>
    <t xml:space="preserve">The thesis explores the growing impact of copyright in art museums and galleries in the digital environment. Copyright has a great significance in these institutions but it has not received adequate academic consideration. The aim of this thesis is to examine the role of copyright and underline the foremost copyright challenges to museums and galleries in order to find out the appropriate approach to deal with them. The main argument is that copyright challenges museums and galleries to the extent it could disturb the survival of their mission in the digital domain. It argues
 that copyright provides insufficient protection to museums and galleries when they are copyright owners of digital and contemporary artistic works in particular. Also, it argues that copyright restricts the capacity of using artistic works by museums and galleries as cultural institutions and therefore it obstructs their activities and mission. Further, it argues that uncertain and deficient copyright policy and management practices represent impediment to the continuity and progress of museums and galleries in the digital era. To this effect, the thesis takes analytical approach and considers the legal primary and secondary resources of relevant laws, cases, academic commentary and journal articles. The legal framework is focused on copyright law of the United Kingdom as stated in the Copyright, Designs and Patents Act 1988 and its  amendments. Furthermore, the thesis incorporates a review of an empirical study about the impact of copyright in museums and galleries and which is undertaken for
 this research purposes. The thesis concludes that it is necessary to deal with the specified copyright challenges in a way that maintains and promotes the mission of museums and galleries and facilitates a broader public access to their collections in the digital environment. In order to achieve this, it is recommended that some copyright law reform is needed concerning in particular copyright protection of artistic works and
 copyright exceptions available to museums and galleries for specific purposes such as preservation, research, and education. Also, it is proposed that museums and galleries require enhanced understanding of copyright law, more awareness, careful consideration and efficient management of copyright.	</t>
  </si>
  <si>
    <t xml:space="preserve">Networked information technologies and especially the internet, have brought about extensive changes and re-­‐arrangements in cultural production, distribution, commercialisation and consumption of creative content. As an attempt to create a type of copyright licenses better suited for the online environment, the Creative Commons (CC) organisation has launched a license suite that allows creators to openly distribute and share their work under varying levels of restrictions. This thesis aim is to explore the motivations, expectations and understandings of both users and non users of CC licenses within the Independent Filmmaking Community. The research maps out the strategies and diverse business models that users of the licenses develop around their implementation but also the problems and conflicts that arise for both users and non users of the licenses. It therefore sheds light on the processes of adoption, implementation and subsequent fragmentation of the socio-­‐legal innovation that is the CC license suite. While Free and Open Source models of software development (FOSS) have been thoroughly researched, little is known about how other content creators incorporate open licensing strategies within their creative fields. This research aims to address this gap in the literature through the examination of the use of CC licenses by Open Content Filmmakers. Building on theoretical and empirical research in Science and Technology Studies my aim is to analyse the legal innovation of CC licenses by focusing on how they are embedded within the everyday practices of open content filmmakers. By applying the Social Shaping of Technology framework and more specifically the Social Learning perspective, I examine the ways different actors ascribe meaning and conceptualise the role and usefulness of the licenses for their creative practices. Filmmakers negotiate the licenses’ significance through their interactions with diverse actors. These negotiations entail conflicting interpretations as different actors often have different agendas, commitments and resources, resulting in the transformation of both the licenses’ stated goals and of the perceived affordances of digital technologies. Drawing on multi-­‐sited ethnography and rich qualitative data, this thesis captures the processes of learning by doing and learning by interaction, as filmmakers seek to find an appropriate way of applying the licenses, situating them within their localised creative endeavours through trial and error practices. The analysis of empirical evidence reveals how independent filmmakers navigate between ideological imperatives and practical considerations in order to form distinct, heterogeneous configurations that work for them, instead of outright adopting a homogeneous generic vision for how copyright should be applied in the digital environment.  </t>
  </si>
  <si>
    <t>I sought to find out whether this was a tension between artistic and commercial in the career of visual artists, and if so, how this tension was managed. In attempting to uncover information which could address the research question I undertook in-depth career history interviews with artists which covered their time at art school through to their current practice. The career history method was deliberately chosen in order to address the research question at a tangent as both the literature, and my own personal experience of the field of contemporary visual art, had suggested that the topic of artistic and commercial was a sensitive one. By framing the interviews around the experiences the artists had through the time period of their training and career, I was able to approach the research questions indirectly from the perspective of the artists. Through analysis of the interview transcripts the framework of Bourdieu’s capitals arose as one that would capably explain the activities which the artists were undertaken and I used this as a framing device for the empirical chapters in the thesis. In exploring ideas of cultural, social and economic capitals in relation to how artists describe the activities they undertake during their career it became apparent that the broad structures of cultural capital needed further refinement in their application to the careers of visual artists. In the thesis I chose to elaborate further on the concept of artistic capital which has, until now, been unexplored by scholars. I have developed an understanding of artistic capital as a subcategory of cultural capital with particular application to the field of contemporary visual art – with the potential for wider application beyond the thesis. The three capitals of artistic, social and economic proved a capable structure for understanding whether there was a tension between artistic and commercial and how artists managed this. Through this research I have found that artists come to believe, during their early career and
 training through art school, that there is a tension between artistic and commercial as this is perpetuated by institutions and art world participants through their exclusion or dismissal of commercial aspects of the visual art field. Through their careers they come to realise that this tension is less prevalent than they thought and that they are able to manage these two aspects of artistic and commercial more effectively. However, artists
 continue to be faced with instances where this tension is imposed upon them by other art world players who perpetuate the belief that there is an inherent, unresolvable tension between artistic and commercial. These individuals attempt to shield artists from this perceived tension later in their careers when artists are already adept at managing the competing priorities of artistic and commercial without the two creating tension.</t>
  </si>
  <si>
    <t>Papers</t>
  </si>
  <si>
    <t>Study INNOVATION</t>
  </si>
  <si>
    <t>Study INTERNATIONALISATION</t>
  </si>
  <si>
    <t>Study INVESTING TOGETHER</t>
  </si>
  <si>
    <t>Study INCLUSIVE GROWTH</t>
  </si>
  <si>
    <t>Research Projects</t>
  </si>
  <si>
    <t>CONTENTS</t>
  </si>
  <si>
    <t>PhD Theses</t>
  </si>
  <si>
    <t>CREATIVE INDUSTRIES RESEARCH DATABASE</t>
  </si>
  <si>
    <t>This searchable excel database provides a summary of the current research landscape across Scotland’s nineteen academic institutions, identifying research and researchers in the field of the creative industries. The database is an output of a short-term project to review research activity in relation to the Creative Industries in Scotland. The work was conducted in Spring 2017 by two doctoral consultants Marta Bernal Valencia (University of Edinburgh) and Jaleesa Wells (University of Strathclyde) as part of a partnership between Creative Scotland and the Scottish Graduate School for Arts and Humanities.</t>
  </si>
  <si>
    <t>For further information on this database please contact:</t>
  </si>
  <si>
    <t>research@creativescotland.com</t>
  </si>
  <si>
    <t xml:space="preserve">To use the database, select the tab you wish to view and use the headings and filters to search through the listed research projects. </t>
  </si>
  <si>
    <t>Dr. Katarzyna Kosmala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</si>
</sst>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font>
      <sz val="11"/>
      <color rgb="FF000000"/>
      <name val="Calibri"/>
    </font>
    <font>
      <sz val="11"/>
      <color rgb="FFFFFFFF"/>
      <name val="Lato"/>
    </font>
    <font>
      <sz val="11"/>
      <name val="Calibri"/>
      <family val="2"/>
    </font>
    <font>
      <sz val="11"/>
      <color rgb="FFFFFFFF"/>
      <name val="Calibri"/>
      <family val="2"/>
    </font>
    <font>
      <sz val="11"/>
      <color rgb="FF000000"/>
      <name val="Lato"/>
    </font>
    <font>
      <sz val="11"/>
      <name val="Lato"/>
    </font>
    <font>
      <sz val="11"/>
      <color rgb="FF000000"/>
      <name val="Calibri"/>
      <family val="2"/>
    </font>
    <font>
      <u/>
      <sz val="11"/>
      <color rgb="FF000000"/>
      <name val="Lato"/>
    </font>
    <font>
      <sz val="11"/>
      <color rgb="FFFF0000"/>
      <name val="Lato"/>
    </font>
    <font>
      <sz val="11"/>
      <color rgb="FFFF0000"/>
      <name val="Calibri"/>
      <family val="2"/>
    </font>
    <font>
      <u/>
      <sz val="11"/>
      <color rgb="FF1155CC"/>
      <name val="Lato"/>
    </font>
    <font>
      <u/>
      <sz val="11"/>
      <color theme="10"/>
      <name val="Calibri"/>
      <family val="2"/>
    </font>
    <font>
      <b/>
      <sz val="11"/>
      <color rgb="FF000000"/>
      <name val="Calibri"/>
      <family val="2"/>
    </font>
    <font>
      <sz val="11"/>
      <name val="Calibri"/>
      <family val="2"/>
    </font>
    <font>
      <sz val="10"/>
      <color rgb="FF000000"/>
      <name val="Verdana"/>
      <family val="2"/>
    </font>
    <font>
      <b/>
      <sz val="11"/>
      <color rgb="FFFFFFFF"/>
      <name val="Calibri"/>
      <scheme val="minor"/>
    </font>
    <font>
      <b/>
      <sz val="11"/>
      <color theme="0"/>
      <name val="Calibri"/>
      <scheme val="minor"/>
    </font>
    <font>
      <b/>
      <sz val="11"/>
      <color rgb="FF000000"/>
      <name val="Calibri"/>
      <scheme val="minor"/>
    </font>
    <font>
      <sz val="11"/>
      <color rgb="FF000000"/>
      <name val="Calibri"/>
      <scheme val="minor"/>
    </font>
    <font>
      <sz val="11"/>
      <name val="Calibri"/>
      <scheme val="minor"/>
    </font>
    <font>
      <vertAlign val="superscript"/>
      <sz val="8.25"/>
      <color rgb="FF316C9D"/>
      <name val="Calibri"/>
      <scheme val="minor"/>
    </font>
    <font>
      <sz val="12"/>
      <color rgb="FF2E2E2E"/>
      <name val="Calibri"/>
      <scheme val="minor"/>
    </font>
    <font>
      <sz val="12"/>
      <color rgb="FF316C9D"/>
      <name val="Calibri"/>
      <scheme val="minor"/>
    </font>
    <font>
      <u/>
      <sz val="11"/>
      <color rgb="FF1155CC"/>
      <name val="Calibri"/>
      <scheme val="minor"/>
    </font>
    <font>
      <u/>
      <sz val="11"/>
      <color rgb="FF000000"/>
      <name val="Calibri"/>
      <scheme val="minor"/>
    </font>
    <font>
      <sz val="11"/>
      <color rgb="FF222222"/>
      <name val="Calibri"/>
      <scheme val="minor"/>
    </font>
    <font>
      <u/>
      <sz val="11"/>
      <color rgb="FF0000FF"/>
      <name val="Calibri"/>
      <scheme val="minor"/>
    </font>
    <font>
      <u/>
      <sz val="11"/>
      <name val="Calibri"/>
      <scheme val="minor"/>
    </font>
    <font>
      <u/>
      <sz val="11"/>
      <color rgb="FF0563C1"/>
      <name val="Calibri"/>
      <scheme val="minor"/>
    </font>
    <font>
      <u/>
      <sz val="11"/>
      <color theme="10"/>
      <name val="Calibri"/>
      <scheme val="minor"/>
    </font>
    <font>
      <sz val="10"/>
      <color rgb="FF000000"/>
      <name val="Calibri"/>
      <scheme val="minor"/>
    </font>
    <font>
      <sz val="9"/>
      <color rgb="FF000000"/>
      <name val="Calibri"/>
      <scheme val="minor"/>
    </font>
    <font>
      <b/>
      <sz val="11"/>
      <name val="Calibri"/>
      <scheme val="minor"/>
    </font>
    <font>
      <b/>
      <sz val="14"/>
      <name val="Calibri"/>
      <scheme val="minor"/>
    </font>
    <font>
      <sz val="14"/>
      <name val="Calibri"/>
      <scheme val="minor"/>
    </font>
    <font>
      <b/>
      <sz val="14"/>
      <color rgb="FFFFFFFF"/>
      <name val="Calibri"/>
      <scheme val="minor"/>
    </font>
    <font>
      <sz val="14"/>
      <name val="Calibri"/>
      <family val="2"/>
    </font>
    <font>
      <sz val="14"/>
      <color rgb="FF000000"/>
      <name val="Calibri"/>
    </font>
    <font>
      <sz val="11"/>
      <color rgb="FFFFFFFF"/>
      <name val="Calibri"/>
      <scheme val="minor"/>
    </font>
    <font>
      <b/>
      <sz val="11"/>
      <color theme="1"/>
      <name val="Calibri"/>
      <scheme val="minor"/>
    </font>
    <font>
      <sz val="11"/>
      <color theme="1"/>
      <name val="Calibri"/>
      <scheme val="minor"/>
    </font>
    <font>
      <i/>
      <sz val="11"/>
      <color rgb="FF000000"/>
      <name val="Calibri"/>
      <scheme val="minor"/>
    </font>
    <font>
      <i/>
      <sz val="11"/>
      <color theme="1"/>
      <name val="Calibri"/>
      <scheme val="minor"/>
    </font>
    <font>
      <sz val="9"/>
      <name val="Calibri"/>
      <scheme val="minor"/>
    </font>
    <font>
      <sz val="9"/>
      <color rgb="FFFFFFFF"/>
      <name val="Calibri"/>
      <scheme val="minor"/>
    </font>
    <font>
      <sz val="9"/>
      <color rgb="FF000000"/>
      <name val="Calibri"/>
    </font>
    <font>
      <i/>
      <sz val="11"/>
      <color rgb="FF000000"/>
      <name val="Lato"/>
    </font>
    <font>
      <sz val="11"/>
      <color theme="0"/>
      <name val="Calibri"/>
      <scheme val="minor"/>
    </font>
    <font>
      <u/>
      <sz val="11"/>
      <color theme="1"/>
      <name val="Calibri"/>
      <scheme val="minor"/>
    </font>
    <font>
      <sz val="11"/>
      <color rgb="FF333333"/>
      <name val="Calibri"/>
      <scheme val="minor"/>
    </font>
    <font>
      <b/>
      <sz val="11"/>
      <name val="Calibri"/>
    </font>
    <font>
      <b/>
      <i/>
      <sz val="11"/>
      <color rgb="FFFFFFFF"/>
      <name val="Calibri"/>
      <scheme val="minor"/>
    </font>
    <font>
      <i/>
      <sz val="11"/>
      <name val="Calibri"/>
      <scheme val="minor"/>
    </font>
    <font>
      <i/>
      <sz val="11"/>
      <color rgb="FF000000"/>
      <name val="Calibri"/>
    </font>
    <font>
      <b/>
      <sz val="12"/>
      <color rgb="FF3F3F3F"/>
      <name val="Calibri"/>
      <family val="2"/>
      <scheme val="minor"/>
    </font>
    <font>
      <sz val="36"/>
      <color rgb="FF000000"/>
      <name val="Verdana"/>
    </font>
    <font>
      <sz val="12"/>
      <color rgb="FF000000"/>
      <name val="Verdana"/>
      <family val="2"/>
    </font>
    <font>
      <b/>
      <sz val="12"/>
      <color rgb="FF000000"/>
      <name val="Verdana"/>
    </font>
    <font>
      <u/>
      <sz val="12"/>
      <color theme="10"/>
      <name val="Verdana"/>
    </font>
    <font>
      <b/>
      <sz val="20"/>
      <color rgb="FF000000"/>
      <name val="Verdana"/>
    </font>
    <font>
      <sz val="12"/>
      <color rgb="FF000000"/>
      <name val="Calibri"/>
      <family val="2"/>
    </font>
  </fonts>
  <fills count="16">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theme="0" tint="-0.14999847407452621"/>
        <bgColor indexed="64"/>
      </patternFill>
    </fill>
    <fill>
      <patternFill patternType="solid">
        <fgColor theme="0" tint="-0.14999847407452621"/>
        <bgColor rgb="FFFFFFFF"/>
      </patternFill>
    </fill>
    <fill>
      <patternFill patternType="solid">
        <fgColor theme="9" tint="0.79998168889431442"/>
        <bgColor indexed="64"/>
      </patternFill>
    </fill>
    <fill>
      <patternFill patternType="solid">
        <fgColor theme="9" tint="0.79998168889431442"/>
        <bgColor rgb="FFFFFFFF"/>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7" tint="0.79998168889431442"/>
        <bgColor indexed="64"/>
      </patternFill>
    </fill>
    <fill>
      <patternFill patternType="solid">
        <fgColor theme="7" tint="0.79998168889431442"/>
        <bgColor rgb="FFFFFFFF"/>
      </patternFill>
    </fill>
    <fill>
      <patternFill patternType="solid">
        <fgColor theme="6" tint="0.79998168889431442"/>
        <bgColor indexed="64"/>
      </patternFill>
    </fill>
    <fill>
      <patternFill patternType="solid">
        <fgColor theme="6" tint="0.79998168889431442"/>
        <bgColor rgb="FFFFFFFF"/>
      </patternFill>
    </fill>
    <fill>
      <patternFill patternType="solid">
        <fgColor rgb="FFF2F2F2"/>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bottom style="thin">
        <color auto="1"/>
      </bottom>
      <diagonal/>
    </border>
    <border>
      <left style="thin">
        <color rgb="FF3F3F3F"/>
      </left>
      <right style="thin">
        <color rgb="FF3F3F3F"/>
      </right>
      <top style="thin">
        <color rgb="FF3F3F3F"/>
      </top>
      <bottom style="thin">
        <color rgb="FF3F3F3F"/>
      </bottom>
      <diagonal/>
    </border>
  </borders>
  <cellStyleXfs count="3">
    <xf numFmtId="0" fontId="0" fillId="0" borderId="0"/>
    <xf numFmtId="0" fontId="11" fillId="0" borderId="0" applyNumberFormat="0" applyFill="0" applyBorder="0" applyAlignment="0" applyProtection="0"/>
    <xf numFmtId="0" fontId="54" fillId="15" borderId="5" applyNumberFormat="0" applyAlignment="0" applyProtection="0"/>
  </cellStyleXfs>
  <cellXfs count="288">
    <xf numFmtId="0" fontId="0" fillId="0" borderId="0" xfId="0" applyFont="1" applyAlignment="1"/>
    <xf numFmtId="0" fontId="1" fillId="0" borderId="0" xfId="0" applyFont="1" applyAlignment="1">
      <alignment vertical="center" wrapText="1"/>
    </xf>
    <xf numFmtId="0" fontId="3" fillId="0" borderId="0" xfId="0" applyFont="1"/>
    <xf numFmtId="0" fontId="5" fillId="0" borderId="0" xfId="0" applyFont="1" applyAlignment="1">
      <alignment vertical="top" wrapText="1"/>
    </xf>
    <xf numFmtId="0" fontId="6" fillId="0" borderId="0" xfId="0" applyFont="1"/>
    <xf numFmtId="0" fontId="7" fillId="0" borderId="0" xfId="0" applyFont="1" applyAlignment="1">
      <alignment horizontal="left" vertical="top" wrapText="1"/>
    </xf>
    <xf numFmtId="0" fontId="4" fillId="0" borderId="0" xfId="0" applyFont="1" applyAlignment="1">
      <alignment vertical="top" wrapText="1"/>
    </xf>
    <xf numFmtId="0" fontId="0" fillId="0" borderId="0" xfId="0" applyFont="1" applyAlignment="1"/>
    <xf numFmtId="0" fontId="8" fillId="0" borderId="0" xfId="0" applyFont="1" applyAlignment="1">
      <alignment vertical="top" wrapText="1"/>
    </xf>
    <xf numFmtId="0" fontId="9" fillId="0" borderId="0" xfId="0" applyFont="1"/>
    <xf numFmtId="0" fontId="0" fillId="0" borderId="0" xfId="0" applyFont="1"/>
    <xf numFmtId="0" fontId="0" fillId="0" borderId="0" xfId="0" applyFont="1" applyAlignment="1">
      <alignment wrapText="1"/>
    </xf>
    <xf numFmtId="0" fontId="5" fillId="0" borderId="0" xfId="0" applyFont="1" applyAlignment="1">
      <alignment horizontal="left" vertical="top" wrapText="1"/>
    </xf>
    <xf numFmtId="0" fontId="4" fillId="0" borderId="0" xfId="0" applyFont="1" applyAlignment="1">
      <alignment horizontal="left" vertical="top" wrapText="1"/>
    </xf>
    <xf numFmtId="0" fontId="0" fillId="0" borderId="0" xfId="0" applyFont="1" applyBorder="1" applyAlignment="1"/>
    <xf numFmtId="0" fontId="2" fillId="0" borderId="0" xfId="0" applyFont="1" applyAlignment="1"/>
    <xf numFmtId="0" fontId="7" fillId="0" borderId="0" xfId="0" applyFont="1" applyAlignment="1">
      <alignment vertical="top" wrapText="1"/>
    </xf>
    <xf numFmtId="0" fontId="12" fillId="0" borderId="0" xfId="0" applyFont="1" applyAlignment="1"/>
    <xf numFmtId="0" fontId="13" fillId="0" borderId="0" xfId="0" applyFont="1" applyAlignment="1"/>
    <xf numFmtId="0" fontId="4" fillId="0" borderId="0" xfId="0" applyFont="1" applyAlignment="1">
      <alignment horizontal="center" vertical="top" wrapText="1"/>
    </xf>
    <xf numFmtId="0" fontId="0" fillId="0" borderId="0" xfId="0" applyFont="1" applyAlignment="1">
      <alignment horizontal="center"/>
    </xf>
    <xf numFmtId="0" fontId="14" fillId="3" borderId="0" xfId="0" applyFont="1" applyFill="1" applyAlignment="1">
      <alignment horizontal="left"/>
    </xf>
    <xf numFmtId="0" fontId="12" fillId="0" borderId="0" xfId="0" applyFont="1" applyAlignment="1"/>
    <xf numFmtId="0" fontId="15" fillId="2" borderId="0" xfId="0" applyFont="1" applyFill="1" applyAlignment="1">
      <alignment horizontal="center" vertical="center" wrapText="1"/>
    </xf>
    <xf numFmtId="0" fontId="16" fillId="2" borderId="0" xfId="0" applyFont="1" applyFill="1" applyAlignment="1">
      <alignment horizontal="center" vertical="center" wrapText="1"/>
    </xf>
    <xf numFmtId="0" fontId="15" fillId="2" borderId="0" xfId="0" applyFont="1" applyFill="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top" wrapText="1"/>
    </xf>
    <xf numFmtId="0" fontId="19" fillId="0" borderId="0" xfId="0" applyFont="1" applyAlignment="1">
      <alignment vertical="top" wrapText="1"/>
    </xf>
    <xf numFmtId="0" fontId="18" fillId="0" borderId="0" xfId="0" applyFont="1" applyAlignment="1">
      <alignment vertical="top" wrapText="1"/>
    </xf>
    <xf numFmtId="0" fontId="19" fillId="0" borderId="0" xfId="0" applyFont="1" applyAlignment="1"/>
    <xf numFmtId="0" fontId="23" fillId="0" borderId="0" xfId="0" applyFont="1" applyAlignment="1">
      <alignment vertical="top" wrapText="1"/>
    </xf>
    <xf numFmtId="0" fontId="19" fillId="0" borderId="0" xfId="0" applyFont="1" applyAlignment="1">
      <alignment horizontal="left" vertical="top" wrapText="1"/>
    </xf>
    <xf numFmtId="0" fontId="24" fillId="0" borderId="0" xfId="0" applyFont="1" applyAlignment="1">
      <alignment horizontal="left" vertical="top" wrapText="1"/>
    </xf>
    <xf numFmtId="0" fontId="18" fillId="0" borderId="0" xfId="0" applyFont="1" applyBorder="1" applyAlignment="1">
      <alignment horizontal="left" vertical="top" wrapText="1"/>
    </xf>
    <xf numFmtId="0" fontId="18" fillId="3" borderId="0" xfId="0" applyFont="1" applyFill="1" applyAlignment="1">
      <alignment vertical="top" wrapText="1"/>
    </xf>
    <xf numFmtId="0" fontId="24" fillId="3" borderId="0" xfId="0" applyFont="1" applyFill="1" applyAlignment="1">
      <alignment vertical="top" wrapText="1"/>
    </xf>
    <xf numFmtId="0" fontId="26" fillId="0" borderId="0" xfId="0" applyFont="1" applyAlignment="1">
      <alignment vertical="top" wrapText="1"/>
    </xf>
    <xf numFmtId="0" fontId="23" fillId="0" borderId="0" xfId="0" applyFont="1" applyAlignment="1">
      <alignment horizontal="left" vertical="top" wrapText="1"/>
    </xf>
    <xf numFmtId="0" fontId="24" fillId="0" borderId="0" xfId="0" applyFont="1" applyAlignment="1">
      <alignment vertical="top" wrapText="1"/>
    </xf>
    <xf numFmtId="0" fontId="28" fillId="0" borderId="0" xfId="0" applyFont="1" applyAlignment="1">
      <alignment horizontal="left" vertical="top" wrapText="1"/>
    </xf>
    <xf numFmtId="0" fontId="18" fillId="0" borderId="0" xfId="0" applyFont="1" applyBorder="1" applyAlignment="1">
      <alignment vertical="top" wrapText="1"/>
    </xf>
    <xf numFmtId="0" fontId="19" fillId="0" borderId="0" xfId="0" applyFont="1" applyBorder="1" applyAlignment="1"/>
    <xf numFmtId="0" fontId="29" fillId="0" borderId="0" xfId="1" applyFont="1" applyAlignment="1">
      <alignment vertical="top" wrapText="1"/>
    </xf>
    <xf numFmtId="0" fontId="18" fillId="0" borderId="1" xfId="0" applyFont="1" applyBorder="1" applyAlignment="1">
      <alignment horizontal="left" vertical="top" wrapText="1"/>
    </xf>
    <xf numFmtId="0" fontId="19" fillId="0" borderId="1" xfId="0" applyFont="1" applyBorder="1" applyAlignment="1">
      <alignment vertical="top" wrapText="1"/>
    </xf>
    <xf numFmtId="0" fontId="18" fillId="0" borderId="1" xfId="0" applyFont="1" applyBorder="1" applyAlignment="1">
      <alignment vertical="top" wrapText="1"/>
    </xf>
    <xf numFmtId="0" fontId="19" fillId="0" borderId="1" xfId="0" applyFont="1" applyBorder="1" applyAlignment="1"/>
    <xf numFmtId="0" fontId="18" fillId="0" borderId="1" xfId="0" applyFont="1" applyBorder="1" applyAlignment="1">
      <alignment horizontal="center" vertical="top" wrapText="1"/>
    </xf>
    <xf numFmtId="0" fontId="19" fillId="0" borderId="1" xfId="0" applyFont="1" applyBorder="1" applyAlignment="1">
      <alignment horizontal="left" vertical="top" wrapText="1"/>
    </xf>
    <xf numFmtId="0" fontId="18" fillId="3" borderId="1" xfId="0" applyFont="1" applyFill="1" applyBorder="1" applyAlignment="1">
      <alignment horizontal="left" vertical="top" wrapText="1"/>
    </xf>
    <xf numFmtId="0" fontId="19" fillId="3" borderId="1" xfId="0" applyFont="1" applyFill="1" applyBorder="1" applyAlignment="1">
      <alignment horizontal="left" vertical="top" wrapText="1"/>
    </xf>
    <xf numFmtId="0" fontId="18" fillId="3" borderId="1" xfId="0" applyFont="1" applyFill="1" applyBorder="1" applyAlignment="1">
      <alignment vertical="top" wrapText="1"/>
    </xf>
    <xf numFmtId="0" fontId="19" fillId="3" borderId="1" xfId="0" applyFont="1" applyFill="1" applyBorder="1" applyAlignment="1">
      <alignment vertical="top" wrapText="1"/>
    </xf>
    <xf numFmtId="0" fontId="18" fillId="3" borderId="1" xfId="0" applyFont="1" applyFill="1" applyBorder="1" applyAlignment="1">
      <alignment horizontal="center" vertical="top" wrapText="1"/>
    </xf>
    <xf numFmtId="0" fontId="19" fillId="0" borderId="1" xfId="0" applyFont="1" applyBorder="1" applyAlignment="1">
      <alignment horizontal="center" vertical="top" wrapText="1"/>
    </xf>
    <xf numFmtId="0" fontId="27" fillId="0" borderId="1" xfId="0" applyFont="1" applyBorder="1" applyAlignment="1">
      <alignment horizontal="left" vertical="top" wrapText="1"/>
    </xf>
    <xf numFmtId="0" fontId="19" fillId="4" borderId="1" xfId="0" applyFont="1" applyFill="1" applyBorder="1" applyAlignment="1"/>
    <xf numFmtId="0" fontId="18" fillId="4" borderId="1" xfId="0" applyFont="1" applyFill="1" applyBorder="1" applyAlignment="1">
      <alignment horizontal="left" vertical="top" wrapText="1"/>
    </xf>
    <xf numFmtId="0" fontId="18" fillId="4" borderId="1" xfId="0" applyFont="1" applyFill="1" applyBorder="1" applyAlignment="1">
      <alignment vertical="top" wrapText="1"/>
    </xf>
    <xf numFmtId="0" fontId="18" fillId="5" borderId="1" xfId="0" applyFont="1" applyFill="1" applyBorder="1" applyAlignment="1">
      <alignment vertical="top" wrapText="1"/>
    </xf>
    <xf numFmtId="0" fontId="19" fillId="4" borderId="1" xfId="0" applyFont="1" applyFill="1" applyBorder="1" applyAlignment="1">
      <alignment horizontal="left" vertical="top" wrapText="1"/>
    </xf>
    <xf numFmtId="0" fontId="18" fillId="5" borderId="1" xfId="0" applyFont="1" applyFill="1" applyBorder="1" applyAlignment="1">
      <alignment horizontal="left" vertical="top" wrapText="1"/>
    </xf>
    <xf numFmtId="0" fontId="19" fillId="4" borderId="1" xfId="0" applyFont="1" applyFill="1" applyBorder="1" applyAlignment="1">
      <alignment vertical="top" wrapText="1"/>
    </xf>
    <xf numFmtId="0" fontId="18" fillId="6" borderId="1" xfId="0" applyFont="1" applyFill="1" applyBorder="1" applyAlignment="1">
      <alignment horizontal="left" vertical="top" wrapText="1"/>
    </xf>
    <xf numFmtId="0" fontId="18" fillId="6" borderId="1" xfId="0" applyFont="1" applyFill="1" applyBorder="1" applyAlignment="1">
      <alignment vertical="top" wrapText="1"/>
    </xf>
    <xf numFmtId="0" fontId="18" fillId="7" borderId="1" xfId="0" applyFont="1" applyFill="1" applyBorder="1" applyAlignment="1">
      <alignment horizontal="left" vertical="top" wrapText="1"/>
    </xf>
    <xf numFmtId="0" fontId="18" fillId="7" borderId="1" xfId="0" applyFont="1" applyFill="1" applyBorder="1" applyAlignment="1">
      <alignment vertical="top" wrapText="1"/>
    </xf>
    <xf numFmtId="0" fontId="18" fillId="8" borderId="1" xfId="0" applyFont="1" applyFill="1" applyBorder="1" applyAlignment="1">
      <alignment horizontal="left" vertical="top" wrapText="1"/>
    </xf>
    <xf numFmtId="0" fontId="18" fillId="9" borderId="1" xfId="0" applyFont="1" applyFill="1" applyBorder="1" applyAlignment="1">
      <alignment horizontal="left" vertical="top" wrapText="1"/>
    </xf>
    <xf numFmtId="0" fontId="18" fillId="9" borderId="1" xfId="0" applyFont="1" applyFill="1" applyBorder="1" applyAlignment="1">
      <alignment vertical="top" wrapText="1"/>
    </xf>
    <xf numFmtId="0" fontId="18" fillId="10" borderId="1" xfId="0" applyFont="1" applyFill="1" applyBorder="1" applyAlignment="1">
      <alignment horizontal="left" vertical="top" wrapText="1"/>
    </xf>
    <xf numFmtId="0" fontId="18" fillId="11" borderId="1" xfId="0" applyFont="1" applyFill="1" applyBorder="1" applyAlignment="1">
      <alignment horizontal="left" vertical="top" wrapText="1"/>
    </xf>
    <xf numFmtId="0" fontId="18" fillId="11" borderId="1" xfId="0" applyFont="1" applyFill="1" applyBorder="1" applyAlignment="1">
      <alignment vertical="top" wrapText="1"/>
    </xf>
    <xf numFmtId="0" fontId="18" fillId="12" borderId="1" xfId="0" applyFont="1" applyFill="1" applyBorder="1" applyAlignment="1">
      <alignment vertical="top" wrapText="1"/>
    </xf>
    <xf numFmtId="0" fontId="18" fillId="12" borderId="1" xfId="0" applyFont="1" applyFill="1" applyBorder="1" applyAlignment="1">
      <alignment horizontal="left" vertical="top" wrapText="1"/>
    </xf>
    <xf numFmtId="0" fontId="18" fillId="13" borderId="1" xfId="0" applyFont="1" applyFill="1" applyBorder="1" applyAlignment="1">
      <alignment vertical="top" wrapText="1"/>
    </xf>
    <xf numFmtId="0" fontId="18" fillId="14" borderId="1" xfId="0" applyFont="1" applyFill="1" applyBorder="1" applyAlignment="1">
      <alignment vertical="top" wrapText="1"/>
    </xf>
    <xf numFmtId="0" fontId="18" fillId="14" borderId="1" xfId="0" applyFont="1" applyFill="1" applyBorder="1" applyAlignment="1">
      <alignment horizontal="left" vertical="top" wrapText="1"/>
    </xf>
    <xf numFmtId="0" fontId="18" fillId="13" borderId="1" xfId="0" applyFont="1" applyFill="1" applyBorder="1" applyAlignment="1">
      <alignment horizontal="left" vertical="top" wrapText="1"/>
    </xf>
    <xf numFmtId="0" fontId="18" fillId="0" borderId="0" xfId="0" applyFont="1" applyAlignment="1"/>
    <xf numFmtId="0" fontId="33" fillId="0" borderId="1" xfId="0" applyFont="1" applyBorder="1" applyAlignment="1">
      <alignment vertical="top" wrapText="1"/>
    </xf>
    <xf numFmtId="0" fontId="23" fillId="0" borderId="1" xfId="0" applyFont="1" applyBorder="1" applyAlignment="1">
      <alignment vertical="top" wrapText="1"/>
    </xf>
    <xf numFmtId="0" fontId="24" fillId="3" borderId="1" xfId="0" applyFont="1" applyFill="1" applyBorder="1" applyAlignment="1">
      <alignment vertical="top" wrapText="1"/>
    </xf>
    <xf numFmtId="0" fontId="30" fillId="3" borderId="1" xfId="0" applyFont="1" applyFill="1" applyBorder="1" applyAlignment="1">
      <alignment horizontal="left" vertical="top"/>
    </xf>
    <xf numFmtId="0" fontId="29" fillId="0" borderId="1" xfId="1" applyFont="1" applyBorder="1" applyAlignment="1"/>
    <xf numFmtId="0" fontId="18" fillId="0" borderId="1" xfId="0" applyFont="1" applyBorder="1" applyAlignment="1"/>
    <xf numFmtId="0" fontId="26" fillId="0" borderId="1" xfId="0" applyFont="1" applyBorder="1" applyAlignment="1"/>
    <xf numFmtId="0" fontId="31" fillId="0" borderId="1" xfId="0" applyFont="1" applyBorder="1" applyAlignment="1">
      <alignment horizontal="left"/>
    </xf>
    <xf numFmtId="0" fontId="30" fillId="3" borderId="1" xfId="0" applyFont="1" applyFill="1" applyBorder="1" applyAlignment="1">
      <alignment horizontal="left"/>
    </xf>
    <xf numFmtId="0" fontId="34" fillId="0" borderId="1" xfId="0" applyFont="1" applyBorder="1" applyAlignment="1">
      <alignment vertical="top" wrapText="1"/>
    </xf>
    <xf numFmtId="0" fontId="34" fillId="0" borderId="1" xfId="0" applyFont="1" applyBorder="1" applyAlignment="1"/>
    <xf numFmtId="0" fontId="36" fillId="0" borderId="0" xfId="0" applyFont="1" applyAlignment="1"/>
    <xf numFmtId="0" fontId="37" fillId="0" borderId="0" xfId="0" applyFont="1" applyAlignment="1"/>
    <xf numFmtId="0" fontId="33" fillId="11" borderId="1" xfId="0" applyFont="1" applyFill="1" applyBorder="1" applyAlignment="1">
      <alignment vertical="top" wrapText="1"/>
    </xf>
    <xf numFmtId="0" fontId="34" fillId="11" borderId="1" xfId="0" applyFont="1" applyFill="1" applyBorder="1" applyAlignment="1">
      <alignment vertical="top" wrapText="1"/>
    </xf>
    <xf numFmtId="0" fontId="19" fillId="11" borderId="1" xfId="0" applyFont="1" applyFill="1" applyBorder="1" applyAlignment="1">
      <alignment vertical="top" wrapText="1"/>
    </xf>
    <xf numFmtId="0" fontId="23" fillId="11" borderId="1" xfId="0" applyFont="1" applyFill="1" applyBorder="1" applyAlignment="1">
      <alignment vertical="top" wrapText="1"/>
    </xf>
    <xf numFmtId="0" fontId="19" fillId="11" borderId="1" xfId="0" applyFont="1" applyFill="1" applyBorder="1" applyAlignment="1"/>
    <xf numFmtId="0" fontId="34" fillId="11" borderId="1" xfId="0" applyFont="1" applyFill="1" applyBorder="1" applyAlignment="1"/>
    <xf numFmtId="0" fontId="25" fillId="3" borderId="1" xfId="0" applyFont="1" applyFill="1" applyBorder="1" applyAlignment="1">
      <alignment horizontal="left" vertical="top" wrapText="1"/>
    </xf>
    <xf numFmtId="0" fontId="24" fillId="0" borderId="1" xfId="0" applyFont="1" applyBorder="1" applyAlignment="1">
      <alignment horizontal="left" vertical="top" wrapText="1"/>
    </xf>
    <xf numFmtId="0" fontId="24" fillId="0" borderId="1" xfId="0" applyFont="1" applyBorder="1" applyAlignment="1">
      <alignment vertical="top" wrapText="1"/>
    </xf>
    <xf numFmtId="0" fontId="0" fillId="0" borderId="0" xfId="0" applyFont="1" applyAlignment="1">
      <alignment vertical="top"/>
    </xf>
    <xf numFmtId="0" fontId="19" fillId="0" borderId="1" xfId="0" applyFont="1" applyBorder="1" applyAlignment="1">
      <alignment vertical="top"/>
    </xf>
    <xf numFmtId="0" fontId="4" fillId="0" borderId="1" xfId="0" applyFont="1" applyBorder="1" applyAlignment="1">
      <alignment horizontal="left" vertical="top" wrapText="1"/>
    </xf>
    <xf numFmtId="0" fontId="0" fillId="0" borderId="1" xfId="0" applyFont="1" applyBorder="1" applyAlignment="1"/>
    <xf numFmtId="0" fontId="4" fillId="0" borderId="1" xfId="0" applyFont="1" applyBorder="1" applyAlignment="1">
      <alignment vertical="top" wrapText="1"/>
    </xf>
    <xf numFmtId="0" fontId="0" fillId="0" borderId="1" xfId="0" applyFont="1" applyBorder="1"/>
    <xf numFmtId="0" fontId="38" fillId="2" borderId="1" xfId="0" applyFont="1" applyFill="1" applyBorder="1" applyAlignment="1">
      <alignment horizontal="center" vertical="center" wrapText="1"/>
    </xf>
    <xf numFmtId="0" fontId="18" fillId="3" borderId="1" xfId="0" applyFont="1" applyFill="1" applyBorder="1" applyAlignment="1"/>
    <xf numFmtId="0" fontId="18" fillId="0" borderId="1" xfId="0" applyFont="1" applyBorder="1" applyAlignment="1">
      <alignment horizontal="right" vertical="top" wrapText="1"/>
    </xf>
    <xf numFmtId="0" fontId="18" fillId="0" borderId="1" xfId="0" applyFont="1" applyBorder="1"/>
    <xf numFmtId="0" fontId="18" fillId="0" borderId="0" xfId="0" applyFont="1"/>
    <xf numFmtId="0" fontId="18" fillId="0" borderId="0" xfId="0" applyFont="1" applyBorder="1"/>
    <xf numFmtId="0" fontId="18" fillId="0" borderId="0" xfId="0" applyFont="1" applyAlignment="1">
      <alignment vertical="top"/>
    </xf>
    <xf numFmtId="0" fontId="18" fillId="0" borderId="1" xfId="0" applyFont="1" applyBorder="1" applyAlignment="1">
      <alignment vertical="top"/>
    </xf>
    <xf numFmtId="0" fontId="2" fillId="0" borderId="1" xfId="0" applyFont="1" applyBorder="1" applyAlignment="1"/>
    <xf numFmtId="0" fontId="39" fillId="3" borderId="1" xfId="0" applyFont="1" applyFill="1" applyBorder="1" applyAlignment="1">
      <alignment horizontal="left" vertical="top" wrapText="1"/>
    </xf>
    <xf numFmtId="0" fontId="40" fillId="3" borderId="1" xfId="0" applyFont="1" applyFill="1" applyBorder="1" applyAlignment="1">
      <alignment horizontal="left" vertical="top" wrapText="1"/>
    </xf>
    <xf numFmtId="0" fontId="7" fillId="0" borderId="1" xfId="0" applyFont="1" applyBorder="1" applyAlignment="1">
      <alignment horizontal="left" vertical="top" wrapText="1"/>
    </xf>
    <xf numFmtId="0" fontId="7" fillId="3" borderId="1" xfId="0" applyFont="1" applyFill="1" applyBorder="1" applyAlignment="1">
      <alignment vertical="top" wrapText="1"/>
    </xf>
    <xf numFmtId="0" fontId="7" fillId="0" borderId="1" xfId="0" applyFont="1" applyBorder="1" applyAlignment="1">
      <alignment vertical="top" wrapText="1"/>
    </xf>
    <xf numFmtId="0" fontId="6" fillId="0" borderId="0" xfId="0" applyFont="1" applyAlignment="1">
      <alignment horizontal="left"/>
    </xf>
    <xf numFmtId="0" fontId="0" fillId="0" borderId="0" xfId="0" applyFont="1" applyAlignment="1">
      <alignment horizontal="left"/>
    </xf>
    <xf numFmtId="0" fontId="15" fillId="2" borderId="1" xfId="0" applyFont="1" applyFill="1" applyBorder="1" applyAlignment="1">
      <alignment horizontal="center" vertical="center" wrapText="1"/>
    </xf>
    <xf numFmtId="0" fontId="17" fillId="0" borderId="1" xfId="0" applyFont="1" applyBorder="1" applyAlignment="1">
      <alignment horizontal="left" vertical="top" wrapText="1"/>
    </xf>
    <xf numFmtId="0" fontId="17" fillId="3" borderId="1" xfId="0" applyFont="1" applyFill="1" applyBorder="1" applyAlignment="1">
      <alignment vertical="top" wrapText="1"/>
    </xf>
    <xf numFmtId="0" fontId="17" fillId="0" borderId="1" xfId="0" applyFont="1" applyBorder="1" applyAlignment="1">
      <alignment vertical="top" wrapText="1"/>
    </xf>
    <xf numFmtId="0" fontId="17" fillId="3" borderId="1" xfId="0" applyFont="1" applyFill="1" applyBorder="1" applyAlignment="1">
      <alignment horizontal="left" vertical="top" wrapText="1"/>
    </xf>
    <xf numFmtId="0" fontId="12" fillId="0" borderId="0" xfId="0" applyFont="1"/>
    <xf numFmtId="0" fontId="41" fillId="0" borderId="1" xfId="0" applyFont="1" applyBorder="1" applyAlignment="1">
      <alignment horizontal="left" vertical="top" wrapText="1"/>
    </xf>
    <xf numFmtId="0" fontId="41" fillId="3" borderId="1" xfId="0" applyFont="1" applyFill="1" applyBorder="1" applyAlignment="1">
      <alignment vertical="top" wrapText="1"/>
    </xf>
    <xf numFmtId="0" fontId="41" fillId="0" borderId="1" xfId="0" applyFont="1" applyBorder="1" applyAlignment="1">
      <alignment vertical="top" wrapText="1"/>
    </xf>
    <xf numFmtId="0" fontId="41" fillId="3" borderId="1" xfId="0" applyFont="1" applyFill="1" applyBorder="1" applyAlignment="1">
      <alignment horizontal="left" vertical="top" wrapText="1"/>
    </xf>
    <xf numFmtId="0" fontId="42" fillId="3" borderId="1" xfId="0" applyFont="1" applyFill="1" applyBorder="1" applyAlignment="1">
      <alignment horizontal="left" vertical="top" wrapText="1"/>
    </xf>
    <xf numFmtId="0" fontId="38" fillId="2" borderId="0" xfId="0" applyFont="1" applyFill="1" applyAlignment="1">
      <alignment horizontal="center" vertical="center" wrapText="1"/>
    </xf>
    <xf numFmtId="0" fontId="38" fillId="2" borderId="0" xfId="0" applyFont="1" applyFill="1" applyBorder="1" applyAlignment="1">
      <alignment horizontal="center" vertical="center" wrapText="1"/>
    </xf>
    <xf numFmtId="0" fontId="18" fillId="0" borderId="0" xfId="0" applyFont="1" applyBorder="1" applyAlignment="1"/>
    <xf numFmtId="0" fontId="38" fillId="2" borderId="0" xfId="0" applyFont="1" applyFill="1" applyBorder="1" applyAlignment="1">
      <alignment horizontal="left" vertical="center" wrapText="1"/>
    </xf>
    <xf numFmtId="0" fontId="15" fillId="2" borderId="0" xfId="0" applyFont="1" applyFill="1" applyBorder="1" applyAlignment="1">
      <alignment horizontal="center" vertical="center" wrapText="1"/>
    </xf>
    <xf numFmtId="0" fontId="18" fillId="0" borderId="0" xfId="0" applyFont="1" applyAlignment="1">
      <alignment vertical="center" wrapText="1"/>
    </xf>
    <xf numFmtId="0" fontId="19" fillId="0" borderId="0" xfId="0" applyFont="1"/>
    <xf numFmtId="0" fontId="17" fillId="0" borderId="0" xfId="0" applyFont="1"/>
    <xf numFmtId="0" fontId="18" fillId="0" borderId="0" xfId="0" applyFont="1" applyAlignment="1">
      <alignment horizontal="left"/>
    </xf>
    <xf numFmtId="0" fontId="31" fillId="0" borderId="0" xfId="0" applyFont="1" applyAlignment="1"/>
    <xf numFmtId="0" fontId="31" fillId="0" borderId="1" xfId="0" applyFont="1" applyBorder="1" applyAlignment="1">
      <alignment horizontal="left" vertical="top" wrapText="1"/>
    </xf>
    <xf numFmtId="0" fontId="31" fillId="0" borderId="1" xfId="0" applyFont="1" applyBorder="1" applyAlignment="1">
      <alignment vertical="top" wrapText="1"/>
    </xf>
    <xf numFmtId="0" fontId="31" fillId="3" borderId="1" xfId="0" applyFont="1" applyFill="1" applyBorder="1" applyAlignment="1">
      <alignment vertical="top" wrapText="1"/>
    </xf>
    <xf numFmtId="0" fontId="43" fillId="0" borderId="1" xfId="0" applyFont="1" applyBorder="1" applyAlignment="1"/>
    <xf numFmtId="0" fontId="19" fillId="0" borderId="1" xfId="0" applyFont="1" applyBorder="1"/>
    <xf numFmtId="0" fontId="43" fillId="0" borderId="1" xfId="0" applyFont="1" applyBorder="1"/>
    <xf numFmtId="0" fontId="45" fillId="0" borderId="0" xfId="0" applyFont="1"/>
    <xf numFmtId="0" fontId="45" fillId="0" borderId="0" xfId="0" applyFont="1" applyAlignment="1"/>
    <xf numFmtId="0" fontId="31" fillId="0" borderId="1" xfId="0" applyFont="1" applyBorder="1" applyAlignment="1"/>
    <xf numFmtId="0" fontId="31" fillId="0" borderId="1" xfId="0" applyFont="1" applyBorder="1"/>
    <xf numFmtId="0" fontId="15" fillId="2" borderId="2" xfId="0" applyFont="1" applyFill="1" applyBorder="1" applyAlignment="1">
      <alignment horizontal="center" vertical="center" wrapText="1"/>
    </xf>
    <xf numFmtId="0" fontId="24" fillId="0" borderId="2" xfId="0" applyFont="1" applyBorder="1" applyAlignment="1">
      <alignment horizontal="left" vertical="top" wrapText="1"/>
    </xf>
    <xf numFmtId="0" fontId="24" fillId="0" borderId="2" xfId="0" applyFont="1" applyBorder="1" applyAlignment="1">
      <alignment vertical="top" wrapText="1"/>
    </xf>
    <xf numFmtId="0" fontId="38" fillId="0" borderId="0" xfId="0" applyFont="1" applyBorder="1" applyAlignment="1">
      <alignment vertical="center" wrapText="1"/>
    </xf>
    <xf numFmtId="0" fontId="6" fillId="0" borderId="0" xfId="0" applyFont="1" applyBorder="1"/>
    <xf numFmtId="0" fontId="38" fillId="0" borderId="3" xfId="0" applyFont="1" applyBorder="1" applyAlignment="1">
      <alignment vertical="center" wrapText="1"/>
    </xf>
    <xf numFmtId="0" fontId="18" fillId="0" borderId="3" xfId="0" applyFont="1" applyBorder="1" applyAlignment="1">
      <alignment vertical="top" wrapText="1"/>
    </xf>
    <xf numFmtId="0" fontId="18" fillId="0" borderId="3" xfId="0" applyFont="1" applyBorder="1" applyAlignment="1"/>
    <xf numFmtId="0" fontId="18" fillId="0" borderId="3" xfId="0" applyFont="1" applyBorder="1"/>
    <xf numFmtId="0" fontId="6" fillId="0" borderId="3" xfId="0" applyFont="1" applyBorder="1"/>
    <xf numFmtId="0" fontId="0" fillId="0" borderId="3" xfId="0" applyFont="1" applyBorder="1" applyAlignment="1"/>
    <xf numFmtId="0" fontId="46" fillId="0" borderId="0" xfId="0" applyFont="1" applyAlignment="1">
      <alignment vertical="top" wrapText="1"/>
    </xf>
    <xf numFmtId="0" fontId="47" fillId="2" borderId="0" xfId="0" applyFont="1" applyFill="1" applyAlignment="1">
      <alignment horizontal="center" vertical="center" wrapText="1"/>
    </xf>
    <xf numFmtId="0" fontId="42" fillId="0" borderId="1" xfId="0" applyFont="1" applyBorder="1" applyAlignment="1">
      <alignment horizontal="left" vertical="top" wrapText="1"/>
    </xf>
    <xf numFmtId="0" fontId="39" fillId="0" borderId="1" xfId="0" applyFont="1" applyBorder="1" applyAlignment="1">
      <alignment horizontal="left" vertical="top" wrapText="1"/>
    </xf>
    <xf numFmtId="0" fontId="42" fillId="0" borderId="1" xfId="0" applyFont="1" applyBorder="1" applyAlignment="1">
      <alignment vertical="top" wrapText="1"/>
    </xf>
    <xf numFmtId="0" fontId="39" fillId="0" borderId="1" xfId="0" applyFont="1" applyBorder="1" applyAlignment="1">
      <alignment vertical="top" wrapText="1"/>
    </xf>
    <xf numFmtId="0" fontId="40" fillId="0" borderId="1" xfId="0" applyFont="1" applyBorder="1" applyAlignment="1">
      <alignment horizontal="left" vertical="top" wrapText="1"/>
    </xf>
    <xf numFmtId="0" fontId="40" fillId="0" borderId="1" xfId="0" applyFont="1" applyBorder="1" applyAlignment="1">
      <alignment vertical="top" wrapText="1"/>
    </xf>
    <xf numFmtId="0" fontId="48" fillId="0" borderId="1" xfId="0" applyFont="1" applyBorder="1" applyAlignment="1">
      <alignment horizontal="left" vertical="top" wrapText="1"/>
    </xf>
    <xf numFmtId="0" fontId="40" fillId="0" borderId="1" xfId="0" applyFont="1" applyBorder="1" applyAlignment="1"/>
    <xf numFmtId="0" fontId="40" fillId="0" borderId="1" xfId="0" applyFont="1" applyBorder="1" applyAlignment="1">
      <alignment horizontal="right" vertical="top" wrapText="1"/>
    </xf>
    <xf numFmtId="0" fontId="48" fillId="0" borderId="1" xfId="0" applyFont="1" applyBorder="1" applyAlignment="1">
      <alignment vertical="top" wrapText="1"/>
    </xf>
    <xf numFmtId="0" fontId="35" fillId="2" borderId="0" xfId="0" applyFont="1" applyFill="1" applyAlignment="1">
      <alignment horizontal="center" vertical="center" wrapText="1"/>
    </xf>
    <xf numFmtId="0" fontId="13" fillId="0" borderId="0" xfId="0" applyFont="1" applyAlignment="1">
      <alignment vertical="center"/>
    </xf>
    <xf numFmtId="0" fontId="0" fillId="0" borderId="0" xfId="0" applyFont="1" applyAlignment="1">
      <alignment vertical="center"/>
    </xf>
    <xf numFmtId="0" fontId="15" fillId="2" borderId="0" xfId="0" applyFont="1" applyFill="1" applyAlignment="1">
      <alignment horizontal="left" vertical="center" wrapText="1"/>
    </xf>
    <xf numFmtId="0" fontId="19" fillId="11" borderId="1" xfId="0" applyFont="1" applyFill="1" applyBorder="1" applyAlignment="1">
      <alignment horizontal="left" vertical="top" wrapText="1"/>
    </xf>
    <xf numFmtId="0" fontId="49" fillId="0" borderId="1" xfId="0" applyFont="1" applyBorder="1" applyAlignment="1"/>
    <xf numFmtId="0" fontId="19" fillId="11" borderId="1" xfId="0" applyFont="1" applyFill="1" applyBorder="1" applyAlignment="1">
      <alignment horizontal="left" vertical="top"/>
    </xf>
    <xf numFmtId="0" fontId="19" fillId="0" borderId="1" xfId="0" applyFont="1" applyBorder="1" applyAlignment="1">
      <alignment horizontal="left" vertical="top"/>
    </xf>
    <xf numFmtId="0" fontId="2" fillId="0" borderId="0" xfId="0" applyFont="1" applyAlignment="1">
      <alignment horizontal="left" vertical="top"/>
    </xf>
    <xf numFmtId="0" fontId="0" fillId="0" borderId="0" xfId="0" applyFont="1" applyAlignment="1">
      <alignment horizontal="left" vertical="top"/>
    </xf>
    <xf numFmtId="0" fontId="32" fillId="11" borderId="1" xfId="0" applyFont="1" applyFill="1" applyBorder="1" applyAlignment="1">
      <alignment vertical="top" wrapText="1"/>
    </xf>
    <xf numFmtId="0" fontId="32" fillId="0" borderId="1" xfId="0" applyFont="1" applyBorder="1" applyAlignment="1">
      <alignment vertical="top" wrapText="1"/>
    </xf>
    <xf numFmtId="0" fontId="32" fillId="11" borderId="1" xfId="0" applyFont="1" applyFill="1" applyBorder="1" applyAlignment="1"/>
    <xf numFmtId="0" fontId="50" fillId="0" borderId="0" xfId="0" applyFont="1" applyAlignment="1"/>
    <xf numFmtId="0" fontId="30" fillId="12" borderId="1" xfId="0" applyFont="1" applyFill="1" applyBorder="1" applyAlignment="1">
      <alignment horizontal="left" vertical="top"/>
    </xf>
    <xf numFmtId="0" fontId="26" fillId="11" borderId="1" xfId="0" applyFont="1" applyFill="1" applyBorder="1" applyAlignment="1">
      <alignment vertical="top"/>
    </xf>
    <xf numFmtId="0" fontId="18" fillId="11" borderId="1" xfId="0" applyFont="1" applyFill="1" applyBorder="1" applyAlignment="1"/>
    <xf numFmtId="0" fontId="24" fillId="12" borderId="1" xfId="0" applyFont="1" applyFill="1" applyBorder="1" applyAlignment="1">
      <alignment vertical="top" wrapText="1"/>
    </xf>
    <xf numFmtId="0" fontId="26" fillId="11" borderId="1" xfId="0" applyFont="1" applyFill="1" applyBorder="1" applyAlignment="1"/>
    <xf numFmtId="0" fontId="31" fillId="11" borderId="1" xfId="0" applyFont="1" applyFill="1" applyBorder="1" applyAlignment="1">
      <alignment horizontal="left"/>
    </xf>
    <xf numFmtId="0" fontId="30" fillId="12" borderId="1" xfId="0" applyFont="1" applyFill="1" applyBorder="1" applyAlignment="1">
      <alignment horizontal="left"/>
    </xf>
    <xf numFmtId="0" fontId="33" fillId="0" borderId="1" xfId="0" applyFont="1" applyFill="1" applyBorder="1" applyAlignment="1">
      <alignment vertical="top" wrapText="1"/>
    </xf>
    <xf numFmtId="0" fontId="18" fillId="0" borderId="1" xfId="0" applyFont="1" applyFill="1" applyBorder="1" applyAlignment="1"/>
    <xf numFmtId="0" fontId="19" fillId="0" borderId="1" xfId="0" applyFont="1" applyFill="1" applyBorder="1" applyAlignment="1"/>
    <xf numFmtId="0" fontId="19" fillId="0" borderId="1" xfId="0" applyFont="1" applyFill="1" applyBorder="1" applyAlignment="1">
      <alignment horizontal="left" vertical="top"/>
    </xf>
    <xf numFmtId="0" fontId="32" fillId="0" borderId="1" xfId="0" applyFont="1" applyFill="1" applyBorder="1" applyAlignment="1">
      <alignment vertical="top" wrapText="1"/>
    </xf>
    <xf numFmtId="0" fontId="19" fillId="0" borderId="1" xfId="0" applyFont="1" applyFill="1" applyBorder="1" applyAlignment="1">
      <alignment vertical="top" wrapText="1"/>
    </xf>
    <xf numFmtId="0" fontId="34" fillId="0" borderId="1" xfId="0" applyFont="1" applyFill="1" applyBorder="1" applyAlignment="1"/>
    <xf numFmtId="0" fontId="53" fillId="0" borderId="0" xfId="0" applyFont="1" applyAlignment="1"/>
    <xf numFmtId="0" fontId="51" fillId="2" borderId="1" xfId="0" applyFont="1" applyFill="1" applyBorder="1" applyAlignment="1">
      <alignment horizontal="center" vertical="center" wrapText="1"/>
    </xf>
    <xf numFmtId="0" fontId="15" fillId="2" borderId="1" xfId="0" applyFont="1" applyFill="1" applyBorder="1" applyAlignment="1">
      <alignment horizontal="left" vertical="center" wrapText="1"/>
    </xf>
    <xf numFmtId="0" fontId="17" fillId="6" borderId="1" xfId="0" applyFont="1" applyFill="1" applyBorder="1" applyAlignment="1">
      <alignment vertical="top" wrapText="1"/>
    </xf>
    <xf numFmtId="0" fontId="41" fillId="6" borderId="1" xfId="0" applyFont="1" applyFill="1" applyBorder="1" applyAlignment="1">
      <alignment vertical="top" wrapText="1"/>
    </xf>
    <xf numFmtId="0" fontId="24" fillId="6" borderId="1" xfId="0" applyFont="1" applyFill="1" applyBorder="1" applyAlignment="1">
      <alignment vertical="top" wrapText="1"/>
    </xf>
    <xf numFmtId="0" fontId="17" fillId="6" borderId="1" xfId="0" applyFont="1" applyFill="1" applyBorder="1" applyAlignment="1">
      <alignment horizontal="left" vertical="top" wrapText="1"/>
    </xf>
    <xf numFmtId="0" fontId="52" fillId="6" borderId="1" xfId="0" applyFont="1" applyFill="1" applyBorder="1" applyAlignment="1">
      <alignment vertical="top" wrapText="1"/>
    </xf>
    <xf numFmtId="0" fontId="19" fillId="6" borderId="1" xfId="0" applyFont="1" applyFill="1" applyBorder="1" applyAlignment="1">
      <alignment horizontal="left" vertical="top" wrapText="1"/>
    </xf>
    <xf numFmtId="0" fontId="19" fillId="6" borderId="1" xfId="0" applyFont="1" applyFill="1" applyBorder="1" applyAlignment="1">
      <alignment vertical="top" wrapText="1"/>
    </xf>
    <xf numFmtId="0" fontId="24" fillId="6" borderId="1" xfId="0" applyFont="1" applyFill="1" applyBorder="1" applyAlignment="1">
      <alignment horizontal="left" vertical="top" wrapText="1"/>
    </xf>
    <xf numFmtId="0" fontId="42" fillId="9" borderId="1" xfId="0" applyFont="1" applyFill="1" applyBorder="1" applyAlignment="1">
      <alignment horizontal="left" vertical="top" wrapText="1"/>
    </xf>
    <xf numFmtId="0" fontId="39" fillId="9" borderId="1" xfId="0" applyFont="1" applyFill="1" applyBorder="1" applyAlignment="1">
      <alignment horizontal="left" vertical="top" wrapText="1"/>
    </xf>
    <xf numFmtId="0" fontId="40" fillId="9" borderId="1" xfId="0" applyFont="1" applyFill="1" applyBorder="1" applyAlignment="1">
      <alignment horizontal="left" vertical="top" wrapText="1"/>
    </xf>
    <xf numFmtId="0" fontId="40" fillId="9" borderId="1" xfId="0" applyFont="1" applyFill="1" applyBorder="1" applyAlignment="1">
      <alignment vertical="top" wrapText="1"/>
    </xf>
    <xf numFmtId="0" fontId="48" fillId="9" borderId="1" xfId="0" applyFont="1" applyFill="1" applyBorder="1" applyAlignment="1">
      <alignment horizontal="left" vertical="top" wrapText="1"/>
    </xf>
    <xf numFmtId="0" fontId="40" fillId="9" borderId="1" xfId="0" applyFont="1" applyFill="1" applyBorder="1"/>
    <xf numFmtId="0" fontId="42" fillId="10" borderId="1" xfId="0" applyFont="1" applyFill="1" applyBorder="1" applyAlignment="1">
      <alignment horizontal="left" vertical="top" wrapText="1"/>
    </xf>
    <xf numFmtId="0" fontId="39" fillId="10" borderId="1" xfId="0" applyFont="1" applyFill="1" applyBorder="1" applyAlignment="1">
      <alignment horizontal="left" vertical="top" wrapText="1"/>
    </xf>
    <xf numFmtId="0" fontId="40" fillId="9" borderId="1" xfId="0" applyFont="1" applyFill="1" applyBorder="1" applyAlignment="1"/>
    <xf numFmtId="0" fontId="41" fillId="9" borderId="1" xfId="0" applyFont="1" applyFill="1" applyBorder="1" applyAlignment="1">
      <alignment horizontal="left" vertical="top" wrapText="1"/>
    </xf>
    <xf numFmtId="0" fontId="17" fillId="9" borderId="1" xfId="0" applyFont="1" applyFill="1" applyBorder="1" applyAlignment="1">
      <alignment horizontal="left" vertical="top" wrapText="1"/>
    </xf>
    <xf numFmtId="0" fontId="31" fillId="9" borderId="1" xfId="0" applyFont="1" applyFill="1" applyBorder="1" applyAlignment="1">
      <alignment horizontal="left" vertical="top" wrapText="1"/>
    </xf>
    <xf numFmtId="0" fontId="31" fillId="9" borderId="1" xfId="0" applyFont="1" applyFill="1" applyBorder="1" applyAlignment="1">
      <alignment vertical="top" wrapText="1"/>
    </xf>
    <xf numFmtId="0" fontId="18" fillId="9" borderId="2" xfId="0" applyFont="1" applyFill="1" applyBorder="1" applyAlignment="1">
      <alignment vertical="top" wrapText="1"/>
    </xf>
    <xf numFmtId="0" fontId="24" fillId="9" borderId="2" xfId="0" applyFont="1" applyFill="1" applyBorder="1" applyAlignment="1">
      <alignment horizontal="left" vertical="top" wrapText="1"/>
    </xf>
    <xf numFmtId="0" fontId="18" fillId="9" borderId="1" xfId="0" applyFont="1" applyFill="1" applyBorder="1" applyAlignment="1"/>
    <xf numFmtId="0" fontId="31" fillId="9" borderId="1" xfId="0" applyFont="1" applyFill="1" applyBorder="1" applyAlignment="1"/>
    <xf numFmtId="0" fontId="41" fillId="9" borderId="1" xfId="0" applyFont="1" applyFill="1" applyBorder="1" applyAlignment="1">
      <alignment vertical="top" wrapText="1"/>
    </xf>
    <xf numFmtId="0" fontId="17" fillId="9" borderId="1" xfId="0" applyFont="1" applyFill="1" applyBorder="1" applyAlignment="1">
      <alignment vertical="top" wrapText="1"/>
    </xf>
    <xf numFmtId="0" fontId="18" fillId="9" borderId="1" xfId="0" applyFont="1" applyFill="1" applyBorder="1"/>
    <xf numFmtId="0" fontId="18" fillId="9" borderId="1" xfId="0" applyFont="1" applyFill="1" applyBorder="1" applyAlignment="1">
      <alignment horizontal="right" vertical="top" wrapText="1"/>
    </xf>
    <xf numFmtId="0" fontId="31" fillId="9" borderId="1" xfId="0" applyFont="1" applyFill="1" applyBorder="1"/>
    <xf numFmtId="0" fontId="24" fillId="9" borderId="2" xfId="0" applyFont="1" applyFill="1" applyBorder="1" applyAlignment="1">
      <alignment vertical="top" wrapText="1"/>
    </xf>
    <xf numFmtId="0" fontId="41" fillId="10" borderId="1" xfId="0" applyFont="1" applyFill="1" applyBorder="1" applyAlignment="1">
      <alignment horizontal="left" vertical="top" wrapText="1"/>
    </xf>
    <xf numFmtId="0" fontId="17" fillId="10" borderId="1" xfId="0" applyFont="1" applyFill="1" applyBorder="1" applyAlignment="1">
      <alignment horizontal="left" vertical="top" wrapText="1"/>
    </xf>
    <xf numFmtId="0" fontId="18" fillId="9" borderId="1" xfId="0" applyFont="1" applyFill="1" applyBorder="1" applyAlignment="1">
      <alignment vertical="top"/>
    </xf>
    <xf numFmtId="0" fontId="0" fillId="9" borderId="1" xfId="0" applyFont="1" applyFill="1" applyBorder="1" applyAlignment="1"/>
    <xf numFmtId="0" fontId="7" fillId="9" borderId="1" xfId="0" applyFont="1" applyFill="1" applyBorder="1" applyAlignment="1">
      <alignment horizontal="left" vertical="top" wrapText="1"/>
    </xf>
    <xf numFmtId="0" fontId="4" fillId="9" borderId="1" xfId="0" applyFont="1" applyFill="1" applyBorder="1" applyAlignment="1">
      <alignment vertical="top" wrapText="1"/>
    </xf>
    <xf numFmtId="0" fontId="7" fillId="9" borderId="1" xfId="0" applyFont="1" applyFill="1" applyBorder="1" applyAlignment="1">
      <alignment vertical="top" wrapText="1"/>
    </xf>
    <xf numFmtId="0" fontId="0" fillId="9" borderId="1" xfId="0" applyFont="1" applyFill="1" applyBorder="1"/>
    <xf numFmtId="0" fontId="19" fillId="9" borderId="1" xfId="0" applyFont="1" applyFill="1" applyBorder="1" applyAlignment="1">
      <alignment vertical="top"/>
    </xf>
    <xf numFmtId="0" fontId="2" fillId="9" borderId="1" xfId="0" applyFont="1" applyFill="1" applyBorder="1" applyAlignment="1"/>
    <xf numFmtId="0" fontId="10" fillId="9" borderId="1" xfId="0" applyFont="1" applyFill="1" applyBorder="1" applyAlignment="1">
      <alignment vertical="top" wrapText="1"/>
    </xf>
    <xf numFmtId="0" fontId="19" fillId="9" borderId="1" xfId="0" applyFont="1" applyFill="1" applyBorder="1" applyAlignment="1">
      <alignment vertical="top" wrapText="1"/>
    </xf>
    <xf numFmtId="0" fontId="24" fillId="9" borderId="1" xfId="0" applyFont="1" applyFill="1" applyBorder="1" applyAlignment="1">
      <alignment horizontal="left" vertical="top" wrapText="1"/>
    </xf>
    <xf numFmtId="0" fontId="41" fillId="10" borderId="1" xfId="0" applyFont="1" applyFill="1" applyBorder="1" applyAlignment="1">
      <alignment vertical="top" wrapText="1"/>
    </xf>
    <xf numFmtId="0" fontId="18" fillId="10" borderId="1" xfId="0" applyFont="1" applyFill="1" applyBorder="1" applyAlignment="1">
      <alignment vertical="top" wrapText="1"/>
    </xf>
    <xf numFmtId="0" fontId="19" fillId="10" borderId="1" xfId="0" applyFont="1" applyFill="1" applyBorder="1" applyAlignment="1">
      <alignment vertical="top" wrapText="1"/>
    </xf>
    <xf numFmtId="0" fontId="31" fillId="10" borderId="1" xfId="0" applyFont="1" applyFill="1" applyBorder="1" applyAlignment="1">
      <alignment vertical="top" wrapText="1"/>
    </xf>
    <xf numFmtId="0" fontId="24" fillId="10" borderId="1" xfId="0" applyFont="1" applyFill="1" applyBorder="1" applyAlignment="1">
      <alignment vertical="top" wrapText="1"/>
    </xf>
    <xf numFmtId="0" fontId="39" fillId="10" borderId="1" xfId="0" applyFont="1" applyFill="1" applyBorder="1" applyAlignment="1">
      <alignment vertical="top" wrapText="1"/>
    </xf>
    <xf numFmtId="0" fontId="19" fillId="9" borderId="1" xfId="0" applyFont="1" applyFill="1" applyBorder="1" applyAlignment="1"/>
    <xf numFmtId="0" fontId="43" fillId="9" borderId="1" xfId="0" applyFont="1" applyFill="1" applyBorder="1" applyAlignment="1"/>
    <xf numFmtId="0" fontId="23" fillId="9" borderId="1" xfId="0" applyFont="1" applyFill="1" applyBorder="1" applyAlignment="1">
      <alignment vertical="top" wrapText="1"/>
    </xf>
    <xf numFmtId="0" fontId="43" fillId="9" borderId="1" xfId="0" applyFont="1" applyFill="1" applyBorder="1"/>
    <xf numFmtId="0" fontId="19" fillId="9" borderId="1" xfId="0" applyFont="1" applyFill="1" applyBorder="1"/>
    <xf numFmtId="0" fontId="25" fillId="10" borderId="1" xfId="0" applyFont="1" applyFill="1" applyBorder="1" applyAlignment="1">
      <alignment horizontal="left" vertical="top" wrapText="1"/>
    </xf>
    <xf numFmtId="0" fontId="55" fillId="0" borderId="0" xfId="0" applyFont="1" applyAlignment="1">
      <alignment wrapText="1"/>
    </xf>
    <xf numFmtId="0" fontId="56" fillId="0" borderId="0" xfId="0" applyFont="1" applyAlignment="1">
      <alignment wrapText="1"/>
    </xf>
    <xf numFmtId="0" fontId="57" fillId="0" borderId="0" xfId="0" applyFont="1" applyAlignment="1">
      <alignment wrapText="1"/>
    </xf>
    <xf numFmtId="0" fontId="58" fillId="0" borderId="0" xfId="1" applyFont="1" applyAlignment="1">
      <alignment wrapText="1"/>
    </xf>
    <xf numFmtId="0" fontId="58" fillId="0" borderId="0" xfId="1" quotePrefix="1" applyFont="1" applyAlignment="1">
      <alignment wrapText="1"/>
    </xf>
    <xf numFmtId="0" fontId="0" fillId="0" borderId="0" xfId="0"/>
    <xf numFmtId="0" fontId="54" fillId="15" borderId="5" xfId="2"/>
    <xf numFmtId="0" fontId="56" fillId="0" borderId="0" xfId="0" applyFont="1"/>
    <xf numFmtId="0" fontId="59" fillId="0" borderId="0" xfId="0" applyFont="1"/>
    <xf numFmtId="0" fontId="15" fillId="2" borderId="4" xfId="0" applyFont="1" applyFill="1" applyBorder="1" applyAlignment="1">
      <alignment horizontal="center" vertical="center" wrapText="1"/>
    </xf>
    <xf numFmtId="0" fontId="17" fillId="0" borderId="4" xfId="0" applyFont="1" applyBorder="1" applyAlignment="1">
      <alignment vertical="center"/>
    </xf>
    <xf numFmtId="0" fontId="15" fillId="2" borderId="0" xfId="0" applyFont="1" applyFill="1" applyAlignment="1">
      <alignment horizontal="center" vertical="center" wrapText="1"/>
    </xf>
    <xf numFmtId="0" fontId="17" fillId="0" borderId="0" xfId="0" applyFont="1" applyAlignment="1"/>
    <xf numFmtId="0" fontId="38" fillId="2" borderId="0" xfId="0" applyFont="1" applyFill="1" applyBorder="1" applyAlignment="1">
      <alignment horizontal="center" vertical="center" wrapText="1"/>
    </xf>
    <xf numFmtId="0" fontId="19" fillId="0" borderId="0" xfId="0" applyFont="1" applyBorder="1" applyAlignment="1"/>
    <xf numFmtId="0" fontId="38" fillId="2" borderId="1" xfId="0" applyFont="1" applyFill="1" applyBorder="1" applyAlignment="1">
      <alignment horizontal="center" vertical="center" wrapText="1"/>
    </xf>
    <xf numFmtId="0" fontId="19" fillId="0" borderId="1" xfId="0" applyFont="1" applyBorder="1" applyAlignment="1"/>
    <xf numFmtId="0" fontId="44" fillId="2" borderId="1" xfId="0" applyFont="1" applyFill="1" applyBorder="1" applyAlignment="1">
      <alignment horizontal="center" vertical="center" wrapText="1"/>
    </xf>
    <xf numFmtId="0" fontId="43" fillId="0" borderId="1" xfId="0" applyFont="1" applyBorder="1" applyAlignment="1"/>
    <xf numFmtId="0" fontId="15" fillId="2" borderId="0" xfId="0" applyFont="1" applyFill="1" applyBorder="1" applyAlignment="1">
      <alignment horizontal="center" vertical="center" wrapText="1"/>
    </xf>
    <xf numFmtId="0" fontId="32" fillId="0" borderId="0" xfId="0" applyFont="1" applyBorder="1" applyAlignment="1"/>
    <xf numFmtId="0" fontId="60" fillId="0" borderId="0" xfId="0" applyFont="1" applyAlignment="1">
      <alignment vertical="top" wrapText="1"/>
    </xf>
  </cellXfs>
  <cellStyles count="3">
    <cellStyle name="Hyperlink" xfId="1" builtinId="8"/>
    <cellStyle name="Normal" xfId="0" builtinId="0"/>
    <cellStyle name="Output" xfId="2" builtinId="21"/>
  </cellStyles>
  <dxfs count="0"/>
  <tableStyles count="0" defaultTableStyle="TableStyleMedium2" defaultPivotStyle="PivotStyleLight16"/>
  <colors>
    <mruColors>
      <color rgb="FF009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2781300</xdr:colOff>
      <xdr:row>1</xdr:row>
      <xdr:rowOff>49295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0" y="0"/>
          <a:ext cx="2781300" cy="18272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research@creativescotland.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radar.gsa.ac.uk/4371/" TargetMode="External"/><Relationship Id="rId299" Type="http://schemas.openxmlformats.org/officeDocument/2006/relationships/hyperlink" Target="http://link.springer.com/chapter/10.1057%2F9781137541949_2" TargetMode="External"/><Relationship Id="rId21" Type="http://schemas.openxmlformats.org/officeDocument/2006/relationships/hyperlink" Target="http://www.capefarewell.com/seachange/things-unspoken-things-unseen/" TargetMode="External"/><Relationship Id="rId63" Type="http://schemas.openxmlformats.org/officeDocument/2006/relationships/hyperlink" Target="https://openair.rgu.ac.uk/handle/10059/1701" TargetMode="External"/><Relationship Id="rId159" Type="http://schemas.openxmlformats.org/officeDocument/2006/relationships/hyperlink" Target="https://dspace.stir.ac.uk/handle/1893/2518" TargetMode="External"/><Relationship Id="rId324" Type="http://schemas.openxmlformats.org/officeDocument/2006/relationships/hyperlink" Target="http://eprints.gla.ac.uk/77948/" TargetMode="External"/><Relationship Id="rId170" Type="http://schemas.openxmlformats.org/officeDocument/2006/relationships/hyperlink" Target="http://www.cambridge.org/catalogue/catalogue.asp?isbn=9780521518536" TargetMode="External"/><Relationship Id="rId226" Type="http://schemas.openxmlformats.org/officeDocument/2006/relationships/hyperlink" Target="http://eprints.gla.ac.uk/96480/" TargetMode="External"/><Relationship Id="rId268" Type="http://schemas.openxmlformats.org/officeDocument/2006/relationships/hyperlink" Target="http://journals.sagepub.com/doi/abs/10.1177/1367549413515255" TargetMode="External"/><Relationship Id="rId32" Type="http://schemas.openxmlformats.org/officeDocument/2006/relationships/hyperlink" Target="http://www.napier.ac.uk/research-and-innovation/research-search/outputs/palimpsest-improving-assisted-curation-of-locospecific-literature" TargetMode="External"/><Relationship Id="rId74" Type="http://schemas.openxmlformats.org/officeDocument/2006/relationships/hyperlink" Target="http://onlinelibrary.wiley.com/doi/10.1111/lest.12032/abstract" TargetMode="External"/><Relationship Id="rId128" Type="http://schemas.openxmlformats.org/officeDocument/2006/relationships/hyperlink" Target="http://eprints.gla.ac.uk/110158/" TargetMode="External"/><Relationship Id="rId335" Type="http://schemas.openxmlformats.org/officeDocument/2006/relationships/hyperlink" Target="http://eprints.gla.ac.uk/106120/" TargetMode="External"/><Relationship Id="rId5" Type="http://schemas.openxmlformats.org/officeDocument/2006/relationships/hyperlink" Target="http://www.research.ed.ac.uk/portal/en/publications/the-place-of-popular-music-in-scotlands-cultural-policy(d9dc67c6-1722-4f7a-8ffa-c8dc1a23b1ff).html" TargetMode="External"/><Relationship Id="rId181" Type="http://schemas.openxmlformats.org/officeDocument/2006/relationships/hyperlink" Target="http://discovery.dundee.ac.uk/portal/en/research/what-creative-industries-instrumentalism-autonomy-and-the-education-of-artists(20af75f7-057a-4b3b-957a-ce105380d5a0).html" TargetMode="External"/><Relationship Id="rId237" Type="http://schemas.openxmlformats.org/officeDocument/2006/relationships/hyperlink" Target="http://www.research.ed.ac.uk/portal/en/publications/fields-of-green(30ca8045-55f0-484b-baba-45abf974466c).html" TargetMode="External"/><Relationship Id="rId279" Type="http://schemas.openxmlformats.org/officeDocument/2006/relationships/hyperlink" Target="https://pure.strath.ac.uk/portal/en/publications/the-digital-entertainment-industries-and-beyond(e8909e32-59d3-4ef3-adef-a1bfbf595014).html" TargetMode="External"/><Relationship Id="rId43" Type="http://schemas.openxmlformats.org/officeDocument/2006/relationships/hyperlink" Target="https://apps.webofknowledge.com/full_record.do?product=WOS&amp;search_mode=GeneralSearch&amp;qid=5&amp;SID=2DSKlEYPndjZeiiIqZy&amp;page=1&amp;doc=21&amp;cacheurlFromRightClick=no" TargetMode="External"/><Relationship Id="rId139" Type="http://schemas.openxmlformats.org/officeDocument/2006/relationships/hyperlink" Target="http://eprints.gla.ac.uk/89757/" TargetMode="External"/><Relationship Id="rId290" Type="http://schemas.openxmlformats.org/officeDocument/2006/relationships/hyperlink" Target="http://eprints.gla.ac.uk/75683/" TargetMode="External"/><Relationship Id="rId304" Type="http://schemas.openxmlformats.org/officeDocument/2006/relationships/hyperlink" Target="http://eprints.gla.ac.uk/120185/" TargetMode="External"/><Relationship Id="rId346" Type="http://schemas.openxmlformats.org/officeDocument/2006/relationships/hyperlink" Target="https://openair.rgu.ac.uk/handle/10059/998" TargetMode="External"/><Relationship Id="rId85" Type="http://schemas.openxmlformats.org/officeDocument/2006/relationships/hyperlink" Target="https://apps.webofknowledge.com/full_record.do?product=WOS&amp;search_mode=GeneralSearch&amp;qid=5&amp;SID=2DSKlEYPndjZeiiIqZy&amp;page=1&amp;doc=28&amp;cacheurlFromRightClick=no" TargetMode="External"/><Relationship Id="rId150" Type="http://schemas.openxmlformats.org/officeDocument/2006/relationships/hyperlink" Target="http://www.sciencedirect.com/science/article/pii/S0016718509002085" TargetMode="External"/><Relationship Id="rId192" Type="http://schemas.openxmlformats.org/officeDocument/2006/relationships/hyperlink" Target="https://apps.webofknowledge.com/full_record.do?product=WOS&amp;search_mode=GeneralSearch&amp;qid=5&amp;SID=2DSKlEYPndjZeiiIqZy&amp;page=1&amp;doc=20&amp;cacheurlFromRightClick=no" TargetMode="External"/><Relationship Id="rId206" Type="http://schemas.openxmlformats.org/officeDocument/2006/relationships/hyperlink" Target="http://www.participations.org/Volume%2012/Issue%201/39.pdf" TargetMode="External"/><Relationship Id="rId248" Type="http://schemas.openxmlformats.org/officeDocument/2006/relationships/hyperlink" Target="http://discovery.dundee.ac.uk/portal/en/research/the-invite(d1bf881c-1cdd-4355-a3f9-a88c987db22a).html" TargetMode="External"/><Relationship Id="rId12" Type="http://schemas.openxmlformats.org/officeDocument/2006/relationships/hyperlink" Target="https://pure.strath.ac.uk/portal/en/publications/design-for-change(56bc8abc-582d-44e3-a1a9-e4a899aa850c).html" TargetMode="External"/><Relationship Id="rId108" Type="http://schemas.openxmlformats.org/officeDocument/2006/relationships/hyperlink" Target="https://pure.strath.ac.uk/portal/en/publications/entrepreneurial-embedding(f850148a-2114-489c-b00c-7211819e549c).html" TargetMode="External"/><Relationship Id="rId315" Type="http://schemas.openxmlformats.org/officeDocument/2006/relationships/hyperlink" Target="http://www.ingentaconnect.com/content/cog/em/2010/00000014/00000004/art00003" TargetMode="External"/><Relationship Id="rId357" Type="http://schemas.openxmlformats.org/officeDocument/2006/relationships/hyperlink" Target="http://journals.sagepub.com/doi/full/10.1177/0266242615595450" TargetMode="External"/><Relationship Id="rId54" Type="http://schemas.openxmlformats.org/officeDocument/2006/relationships/hyperlink" Target="http://www.aston.ac.uk/EasySiteWeb/GatewayLink.aspx?alId=157439" TargetMode="External"/><Relationship Id="rId96" Type="http://schemas.openxmlformats.org/officeDocument/2006/relationships/hyperlink" Target="http://discovery.dundee.ac.uk/portal/en/research/the-flash-community(397d5306-c3dc-4909-9224-454cfd5a9413).html" TargetMode="External"/><Relationship Id="rId161" Type="http://schemas.openxmlformats.org/officeDocument/2006/relationships/hyperlink" Target="http://eprints.gla.ac.uk/119618/" TargetMode="External"/><Relationship Id="rId217" Type="http://schemas.openxmlformats.org/officeDocument/2006/relationships/hyperlink" Target="https://pure.strath.ac.uk/portal/en/publications/creativity-and-innovation-in-haute-cuisine(abae5318-5e96-4d14-9d67-0e70f7350f93).html" TargetMode="External"/><Relationship Id="rId259" Type="http://schemas.openxmlformats.org/officeDocument/2006/relationships/hyperlink" Target="http://www.research.ed.ac.uk/portal/en/publications/cocreation-and-the-digital-choir(b8d3d07e-1373-4c5b-978c-16746de459ac).html" TargetMode="External"/><Relationship Id="rId23" Type="http://schemas.openxmlformats.org/officeDocument/2006/relationships/hyperlink" Target="https://openair.rgu.ac.uk/handle/10059/1301" TargetMode="External"/><Relationship Id="rId119" Type="http://schemas.openxmlformats.org/officeDocument/2006/relationships/hyperlink" Target="http://discovery.dundee.ac.uk/portal/en/research/supporting-the-creative-industries(a000dce5-d346-43b0-8ff5-fb37d449c4f1).html" TargetMode="External"/><Relationship Id="rId270" Type="http://schemas.openxmlformats.org/officeDocument/2006/relationships/hyperlink" Target="https://openair.rgu.ac.uk/handle/10059/1563" TargetMode="External"/><Relationship Id="rId326" Type="http://schemas.openxmlformats.org/officeDocument/2006/relationships/hyperlink" Target="http://discovery.dundee.ac.uk/portal/en/research/identity-management-premediation-and-the-city(1cb18bcf-e6be-4688-bf79-b3b5ffd90130).html" TargetMode="External"/><Relationship Id="rId65" Type="http://schemas.openxmlformats.org/officeDocument/2006/relationships/hyperlink" Target="http://www.aston.ac.uk/EasySiteWeb/GatewayLink.aspx?alId=157439" TargetMode="External"/><Relationship Id="rId130" Type="http://schemas.openxmlformats.org/officeDocument/2006/relationships/hyperlink" Target="http://eprints.gla.ac.uk/95083/" TargetMode="External"/><Relationship Id="rId172" Type="http://schemas.openxmlformats.org/officeDocument/2006/relationships/hyperlink" Target="http://www.sciencedirect.com/science/article/pii/S0264837712000580" TargetMode="External"/><Relationship Id="rId228" Type="http://schemas.openxmlformats.org/officeDocument/2006/relationships/hyperlink" Target="http://eprints.gla.ac.uk/124008/" TargetMode="External"/><Relationship Id="rId281" Type="http://schemas.openxmlformats.org/officeDocument/2006/relationships/hyperlink" Target="http://www.research.ed.ac.uk/portal/en/publications/ethnographies-of-cocreation-and-collaboration-as-models-of-creativity(2a6d44c8-6ffc-434f-9d36-f16ccefcc545).html" TargetMode="External"/><Relationship Id="rId337" Type="http://schemas.openxmlformats.org/officeDocument/2006/relationships/hyperlink" Target="https://pure.uhi.ac.uk/portal/files/605012/eSharp_article_S_Reeploeg_Issue_15.pdf" TargetMode="External"/><Relationship Id="rId34" Type="http://schemas.openxmlformats.org/officeDocument/2006/relationships/hyperlink" Target="https://www.royalholloway.ac.uk/dramaandtheatre/documents/pdf/platform/072/platform72-childsplay.pdf" TargetMode="External"/><Relationship Id="rId76" Type="http://schemas.openxmlformats.org/officeDocument/2006/relationships/hyperlink" Target="http://www.sciencedirect.com/science/article/pii/S0016718512001832" TargetMode="External"/><Relationship Id="rId141" Type="http://schemas.openxmlformats.org/officeDocument/2006/relationships/hyperlink" Target="http://eprints.gla.ac.uk/123806/" TargetMode="External"/><Relationship Id="rId7" Type="http://schemas.openxmlformats.org/officeDocument/2006/relationships/hyperlink" Target="http://www.research.ed.ac.uk/portal/en/publications/the-cultural-value-of-live-music-from-the-pub-to-the-stadium(6b7bdd87-7d41-475d-90da-e7a45c68a282).html" TargetMode="External"/><Relationship Id="rId183" Type="http://schemas.openxmlformats.org/officeDocument/2006/relationships/hyperlink" Target="http://eprints.gla.ac.uk/129128/" TargetMode="External"/><Relationship Id="rId239" Type="http://schemas.openxmlformats.org/officeDocument/2006/relationships/hyperlink" Target="http://research-portal.uws.ac.uk/portal/en/publications/the-brand-in-music(845caf28-70d4-4562-ae89-a51344c7bc17).html" TargetMode="External"/><Relationship Id="rId250" Type="http://schemas.openxmlformats.org/officeDocument/2006/relationships/hyperlink" Target="http://www.aes.org/e-lib/browse.cfm?elib=17857" TargetMode="External"/><Relationship Id="rId292" Type="http://schemas.openxmlformats.org/officeDocument/2006/relationships/hyperlink" Target="http://www.research.ed.ac.uk/portal/en/publications/the-social-life-of-measurement(94601648-cdf4-4ace-af6f-25a49ff7cc25).html" TargetMode="External"/><Relationship Id="rId306" Type="http://schemas.openxmlformats.org/officeDocument/2006/relationships/hyperlink" Target="http://eprints.gla.ac.uk/39512/" TargetMode="External"/><Relationship Id="rId45" Type="http://schemas.openxmlformats.org/officeDocument/2006/relationships/hyperlink" Target="http://www.sciencedirect.com/science/article/pii/S0016328709001876" TargetMode="External"/><Relationship Id="rId87" Type="http://schemas.openxmlformats.org/officeDocument/2006/relationships/hyperlink" Target="https://pure.strath.ac.uk/portal/en/publications/journal-special-issue(ec03c693-2c33-4b3f-bec2-db9be708178d).html" TargetMode="External"/><Relationship Id="rId110" Type="http://schemas.openxmlformats.org/officeDocument/2006/relationships/hyperlink" Target="https://openair.rgu.ac.uk/handle/10059/1698" TargetMode="External"/><Relationship Id="rId348" Type="http://schemas.openxmlformats.org/officeDocument/2006/relationships/hyperlink" Target="https://openair.rgu.ac.uk/handle/10059/1027" TargetMode="External"/><Relationship Id="rId152" Type="http://schemas.openxmlformats.org/officeDocument/2006/relationships/hyperlink" Target="http://www.scottishjournalofperformance.org/Patrick_Bowditch_developing-professional-equality_SJoP0101_DOI_10.14439sjop.2013.0101.05.pdf" TargetMode="External"/><Relationship Id="rId194" Type="http://schemas.openxmlformats.org/officeDocument/2006/relationships/hyperlink" Target="http://radar.gsa.ac.uk/4310/" TargetMode="External"/><Relationship Id="rId208" Type="http://schemas.openxmlformats.org/officeDocument/2006/relationships/hyperlink" Target="http://www.sciencedirect.com/science/article/pii/S0261517713000046" TargetMode="External"/><Relationship Id="rId261" Type="http://schemas.openxmlformats.org/officeDocument/2006/relationships/hyperlink" Target="http://journals.sagepub.com/doi/10.1177/0950017015620767" TargetMode="External"/><Relationship Id="rId14" Type="http://schemas.openxmlformats.org/officeDocument/2006/relationships/hyperlink" Target="https://openair.rgu.ac.uk/handle/10059/811" TargetMode="External"/><Relationship Id="rId56" Type="http://schemas.openxmlformats.org/officeDocument/2006/relationships/hyperlink" Target="http://www.research.ed.ac.uk/portal/en/publications/flex-and-reflexivity(4553ba39-de3d-4e81-8a9b-4775a0863224).html" TargetMode="External"/><Relationship Id="rId317" Type="http://schemas.openxmlformats.org/officeDocument/2006/relationships/hyperlink" Target="http://onlinelibrary.wiley.com.ezproxy.is.ed.ac.uk/doi/10.1002/jtr.862/full" TargetMode="External"/><Relationship Id="rId359" Type="http://schemas.openxmlformats.org/officeDocument/2006/relationships/hyperlink" Target="https://www.cambridge.org/core/journals/rural-history/article/div-classtitledistilling-more-than-2000-years-of-history-into-161000-square-feet-of-display-space-limiting-britishness-and-the-failure-to-create-a-museum-of-british-historydiv/A2CD79BBA6F9744FDB14FCA00A16AC88" TargetMode="External"/><Relationship Id="rId98" Type="http://schemas.openxmlformats.org/officeDocument/2006/relationships/hyperlink" Target="http://researchonline.gcu.ac.uk/portal/en/publications/the-role-of-arts-and-culture-in-economic-regeneration-gaelic-in-glasgow(89ab7265-b5f5-4158-8b83-a0c20fb08136).html" TargetMode="External"/><Relationship Id="rId121" Type="http://schemas.openxmlformats.org/officeDocument/2006/relationships/hyperlink" Target="http://discovery.dundee.ac.uk/portal/en/research/articulating-cocreation-for-economic-and-cultural-value(644ced12-527c-4a88-9106-3a15f7cfc28a).html" TargetMode="External"/><Relationship Id="rId163" Type="http://schemas.openxmlformats.org/officeDocument/2006/relationships/hyperlink" Target="http://www.research.ed.ac.uk/portal/en/publications/creative-spaces-in-interdisciplinary-accounting-research(2c3b57a2-9f67-42ac-be12-2dcc2d9c7831).html" TargetMode="External"/><Relationship Id="rId219" Type="http://schemas.openxmlformats.org/officeDocument/2006/relationships/hyperlink" Target="https://pure.strath.ac.uk/portal/en/publications/the-experience-of-personal-creativity(143621d1-881c-4749-96a3-860bb5d644e5).html" TargetMode="External"/><Relationship Id="rId230" Type="http://schemas.openxmlformats.org/officeDocument/2006/relationships/hyperlink" Target="http://eprints.gla.ac.uk/100727/" TargetMode="External"/><Relationship Id="rId25" Type="http://schemas.openxmlformats.org/officeDocument/2006/relationships/hyperlink" Target="https://pure.strath.ac.uk/portal/en/publications/creative-practice-in-an-accelerating-world(f432fb57-bbc3-4cdb-8b1f-bd12e42f1ff4).html" TargetMode="External"/><Relationship Id="rId67" Type="http://schemas.openxmlformats.org/officeDocument/2006/relationships/hyperlink" Target="http://eresearch.qmu.ac.uk/3714/" TargetMode="External"/><Relationship Id="rId272" Type="http://schemas.openxmlformats.org/officeDocument/2006/relationships/hyperlink" Target="https://pure.strath.ac.uk/portal/en/publications/on-emotions-and-salsa-some-thoughts-on-dancing-to-rethink-consumers(6043ad90-ab2d-46ba-a04e-410861f4ca47).html" TargetMode="External"/><Relationship Id="rId328" Type="http://schemas.openxmlformats.org/officeDocument/2006/relationships/hyperlink" Target="http://www.aston.ac.uk/EasySiteWeb/GatewayLink.aspx?alId=157439" TargetMode="External"/><Relationship Id="rId88" Type="http://schemas.openxmlformats.org/officeDocument/2006/relationships/hyperlink" Target="http://www.tandfonline.com/doi/abs/10.1080/09548963.2015.1031491" TargetMode="External"/><Relationship Id="rId111" Type="http://schemas.openxmlformats.org/officeDocument/2006/relationships/hyperlink" Target="http://aura.abdn.ac.uk/handle/2164/5873" TargetMode="External"/><Relationship Id="rId132" Type="http://schemas.openxmlformats.org/officeDocument/2006/relationships/hyperlink" Target="http://eprints.gla.ac.uk/40542/" TargetMode="External"/><Relationship Id="rId153" Type="http://schemas.openxmlformats.org/officeDocument/2006/relationships/hyperlink" Target="https://dspace.stir.ac.uk/handle/1893/21352" TargetMode="External"/><Relationship Id="rId174" Type="http://schemas.openxmlformats.org/officeDocument/2006/relationships/hyperlink" Target="http://eresearch.qmu.ac.uk/2947/" TargetMode="External"/><Relationship Id="rId195" Type="http://schemas.openxmlformats.org/officeDocument/2006/relationships/hyperlink" Target="http://radar.gsa.ac.uk/4071/" TargetMode="External"/><Relationship Id="rId209" Type="http://schemas.openxmlformats.org/officeDocument/2006/relationships/hyperlink" Target="http://eprints.gla.ac.uk/32248/" TargetMode="External"/><Relationship Id="rId360" Type="http://schemas.openxmlformats.org/officeDocument/2006/relationships/hyperlink" Target="http://discovery.dundee.ac.uk/portal/en/research/content-analysis-of-a-rural-communitys-interaction-with-its-cultural-heritage-through-a-longitudinal-display-deployment(d1732d2b-9c98-41cb-86e5-6d814d2a04f7).html" TargetMode="External"/><Relationship Id="rId220" Type="http://schemas.openxmlformats.org/officeDocument/2006/relationships/hyperlink" Target="https://pure.strath.ac.uk/portal/en/publications/the-role-of-aesthetic-knowledge-in-the-creative-process-of-expert-chefs(e6d80182-4996-4883-a38c-fc2e52f55668).html" TargetMode="External"/><Relationship Id="rId241" Type="http://schemas.openxmlformats.org/officeDocument/2006/relationships/hyperlink" Target="http://eprints.gla.ac.uk/109040/" TargetMode="External"/><Relationship Id="rId15" Type="http://schemas.openxmlformats.org/officeDocument/2006/relationships/hyperlink" Target="https://books.google.co.uk/books?id=3TgTCwAAQBAJ&amp;dq=Allan+Dumbreck&amp;lr=&amp;source=gbs_navlinks_s" TargetMode="External"/><Relationship Id="rId36" Type="http://schemas.openxmlformats.org/officeDocument/2006/relationships/hyperlink" Target="http://www.scottishjournalofperformance.org/Fletcher-Watson_from-stage-to-screen_SJoP0102_DOI_10.14439sjop.2014.0102.04.html" TargetMode="External"/><Relationship Id="rId57" Type="http://schemas.openxmlformats.org/officeDocument/2006/relationships/hyperlink" Target="http://www.research.ed.ac.uk/portal/en/publications/conflict-and-advertising-planning(51cd72f1-a267-4d66-a29e-245940964998).html" TargetMode="External"/><Relationship Id="rId262" Type="http://schemas.openxmlformats.org/officeDocument/2006/relationships/hyperlink" Target="http://discovery.dundee.ac.uk/portal/en/research/making-community(a965a828-22f0-4389-ab76-9fe7545f0390).html" TargetMode="External"/><Relationship Id="rId283" Type="http://schemas.openxmlformats.org/officeDocument/2006/relationships/hyperlink" Target="http://eprints.gla.ac.uk/75165/" TargetMode="External"/><Relationship Id="rId318" Type="http://schemas.openxmlformats.org/officeDocument/2006/relationships/hyperlink" Target="http://eprints.gla.ac.uk/71995/" TargetMode="External"/><Relationship Id="rId339" Type="http://schemas.openxmlformats.org/officeDocument/2006/relationships/hyperlink" Target="http://www.research.ed.ac.uk/portal/en/publications/having-an-impact-academics-the-music-industries-and-the-problem-of-knowledge(9f5d437d-aadb-40c7-9b3b-b9b345910681).html" TargetMode="External"/><Relationship Id="rId78" Type="http://schemas.openxmlformats.org/officeDocument/2006/relationships/hyperlink" Target="http://www.research.ed.ac.uk/portal/en/publications/cultural-value-measurement-and-policy-making(eb853551-cc54-42ed-9785-c06cbe24a429).html" TargetMode="External"/><Relationship Id="rId99" Type="http://schemas.openxmlformats.org/officeDocument/2006/relationships/hyperlink" Target="http://www.napier.ac.uk/research-and-innovation/research-search/outputs/draculas-gothic-ship" TargetMode="External"/><Relationship Id="rId101" Type="http://schemas.openxmlformats.org/officeDocument/2006/relationships/hyperlink" Target="http://eprints.gla.ac.uk/120243/" TargetMode="External"/><Relationship Id="rId122" Type="http://schemas.openxmlformats.org/officeDocument/2006/relationships/hyperlink" Target="http://discovery.dundee.ac.uk/portal/en/research/design-in-action(f610f5b9-77c0-428e-bc3a-41f224d671c1).html" TargetMode="External"/><Relationship Id="rId143" Type="http://schemas.openxmlformats.org/officeDocument/2006/relationships/hyperlink" Target="http://eprints.gla.ac.uk/78471/" TargetMode="External"/><Relationship Id="rId164" Type="http://schemas.openxmlformats.org/officeDocument/2006/relationships/hyperlink" Target="http://www.research.ed.ac.uk/portal/en/publications/and-the-bafta-goes-to--the-assurance-role-of-the-auditor-in-the-film-awards-ceremony(f22bbd27-ec4b-4f81-be31-34d2764fc9aa).html" TargetMode="External"/><Relationship Id="rId185" Type="http://schemas.openxmlformats.org/officeDocument/2006/relationships/hyperlink" Target="https://openair.rgu.ac.uk/handle/10059/770" TargetMode="External"/><Relationship Id="rId350" Type="http://schemas.openxmlformats.org/officeDocument/2006/relationships/hyperlink" Target="https://openair.rgu.ac.uk/handle/10059/1014" TargetMode="External"/><Relationship Id="rId9" Type="http://schemas.openxmlformats.org/officeDocument/2006/relationships/hyperlink" Target="https://dspace.stir.ac.uk/handle/1893/23053" TargetMode="External"/><Relationship Id="rId210" Type="http://schemas.openxmlformats.org/officeDocument/2006/relationships/hyperlink" Target="http://www.tandfonline.com/doi/full/10.1080/10286632.2015.1015532" TargetMode="External"/><Relationship Id="rId26" Type="http://schemas.openxmlformats.org/officeDocument/2006/relationships/hyperlink" Target="https://global.oup.com/academic/product/oxford-handbook-of-sociology-social-theory-and-organization-studies-9780199671083?cc=gb&amp;lang=en&amp;" TargetMode="External"/><Relationship Id="rId231" Type="http://schemas.openxmlformats.org/officeDocument/2006/relationships/hyperlink" Target="http://eprints.gla.ac.uk/71448/" TargetMode="External"/><Relationship Id="rId252" Type="http://schemas.openxmlformats.org/officeDocument/2006/relationships/hyperlink" Target="http://researchonline.gcu.ac.uk/portal/en/publications/knowledge-exchange-between-universities-and-the-creative-industries-in-the-uk(fcf05a3d-c815-4f84-8524-34b29cdc0556).html" TargetMode="External"/><Relationship Id="rId273" Type="http://schemas.openxmlformats.org/officeDocument/2006/relationships/hyperlink" Target="http://www.napier.ac.uk/research-and-innovation/research-search/outputs/now-i-sit-me-down-by-witold-rybczynski-review-paul-kerlaff" TargetMode="External"/><Relationship Id="rId294" Type="http://schemas.openxmlformats.org/officeDocument/2006/relationships/hyperlink" Target="http://eprints.gla.ac.uk/88029/" TargetMode="External"/><Relationship Id="rId308" Type="http://schemas.openxmlformats.org/officeDocument/2006/relationships/hyperlink" Target="http://eprints.gla.ac.uk/115878/" TargetMode="External"/><Relationship Id="rId329" Type="http://schemas.openxmlformats.org/officeDocument/2006/relationships/hyperlink" Target="http://discovery.dundee.ac.uk/portal/en/research/design-and-the-innovation-agenda--a-scottish-perspective(aef24ed8-bb3d-428b-b438-6d813acde872).html" TargetMode="External"/><Relationship Id="rId47" Type="http://schemas.openxmlformats.org/officeDocument/2006/relationships/hyperlink" Target="http://www.research.ed.ac.uk/portal/en/publications/constructing-city-identity-through-architecture(278a27a3-7c60-4a38-a0ed-ab0886597d37).html" TargetMode="External"/><Relationship Id="rId68" Type="http://schemas.openxmlformats.org/officeDocument/2006/relationships/hyperlink" Target="http://www.research.ed.ac.uk/portal/en/publications/composing-the-self-creative-identity-work(4efcb5ec-0299-4803-aa93-ee3d42dcb1d5).html" TargetMode="External"/><Relationship Id="rId89" Type="http://schemas.openxmlformats.org/officeDocument/2006/relationships/hyperlink" Target="http://www.tandfonline.com/doi/full/10.1080/09647775.2013.831250" TargetMode="External"/><Relationship Id="rId112" Type="http://schemas.openxmlformats.org/officeDocument/2006/relationships/hyperlink" Target="https://scholar.google.co.uk/citations?view_op=view_citation&amp;hl=en&amp;user=n2RQwSsAAAAJ&amp;sortby=pubdate&amp;citation_for_view=n2RQwSsAAAAJ:R3hNpaxXUhUC" TargetMode="External"/><Relationship Id="rId133" Type="http://schemas.openxmlformats.org/officeDocument/2006/relationships/hyperlink" Target="http://eprints.gla.ac.uk/78687/" TargetMode="External"/><Relationship Id="rId154" Type="http://schemas.openxmlformats.org/officeDocument/2006/relationships/hyperlink" Target="http://journals.sagepub.com/doi/10.1177/1470357213507510" TargetMode="External"/><Relationship Id="rId175" Type="http://schemas.openxmlformats.org/officeDocument/2006/relationships/hyperlink" Target="http://research-portal.uws.ac.uk/portal/en/publications/ossicles-mp3(0c23d129-6740-4d1c-a6a7-e0ff81ddb85b).html" TargetMode="External"/><Relationship Id="rId340" Type="http://schemas.openxmlformats.org/officeDocument/2006/relationships/hyperlink" Target="http://www.research.ed.ac.uk/portal/en/publications/the-art-of-record-production(69b96c38-629c-4d5f-8bdc-0071a52be699).html" TargetMode="External"/><Relationship Id="rId361" Type="http://schemas.openxmlformats.org/officeDocument/2006/relationships/hyperlink" Target="https://dspace.stir.ac.uk/handle/1893/18384" TargetMode="External"/><Relationship Id="rId196" Type="http://schemas.openxmlformats.org/officeDocument/2006/relationships/hyperlink" Target="http://radar.gsa.ac.uk/4193/" TargetMode="External"/><Relationship Id="rId200" Type="http://schemas.openxmlformats.org/officeDocument/2006/relationships/hyperlink" Target="http://research-portal.uws.ac.uk/portal/en/publications/glasgow-as-a-livemusic-city(abd27baa-e849-4480-9cd1-d8c768333439).html" TargetMode="External"/><Relationship Id="rId16" Type="http://schemas.openxmlformats.org/officeDocument/2006/relationships/hyperlink" Target="http://journals.sagepub.com/doi/10.1177/0018726709339862" TargetMode="External"/><Relationship Id="rId221" Type="http://schemas.openxmlformats.org/officeDocument/2006/relationships/hyperlink" Target="https://pure.strath.ac.uk/portal/en/publications/towards-a-theory-of-organizational-constraints-on-entrepreneurship-play-and-creativity(2e511a7b-9fd6-4bd1-b28a-733c073d6f10).html" TargetMode="External"/><Relationship Id="rId242" Type="http://schemas.openxmlformats.org/officeDocument/2006/relationships/hyperlink" Target="http://eprints.gla.ac.uk/51749/" TargetMode="External"/><Relationship Id="rId263" Type="http://schemas.openxmlformats.org/officeDocument/2006/relationships/hyperlink" Target="http://eprints.gla.ac.uk/116842/" TargetMode="External"/><Relationship Id="rId284" Type="http://schemas.openxmlformats.org/officeDocument/2006/relationships/hyperlink" Target="http://eprints.gla.ac.uk/95938/" TargetMode="External"/><Relationship Id="rId319" Type="http://schemas.openxmlformats.org/officeDocument/2006/relationships/hyperlink" Target="http://www.tandfonline.com/doi/abs/10.1080/09654313.2013.790589" TargetMode="External"/><Relationship Id="rId37" Type="http://schemas.openxmlformats.org/officeDocument/2006/relationships/hyperlink" Target="http://www.tandfonline.com/doi/abs/10.1080/13569783.2014.953470" TargetMode="External"/><Relationship Id="rId58" Type="http://schemas.openxmlformats.org/officeDocument/2006/relationships/hyperlink" Target="http://www.research.ed.ac.uk/portal/en/publications/creative-collaborations-a-showcase-of-industryacademia-research-and-knowledge-exchange-in-scotlands-design-and-creative-industries(cd904a53-6dc9-487a-852f-5955eb80c6d0).html" TargetMode="External"/><Relationship Id="rId79" Type="http://schemas.openxmlformats.org/officeDocument/2006/relationships/hyperlink" Target="http://www.research.ed.ac.uk/portal/en/publications/comic-con-goes-country-life(395e53b0-bec1-4520-92e4-eac9616f3fa0).html" TargetMode="External"/><Relationship Id="rId102" Type="http://schemas.openxmlformats.org/officeDocument/2006/relationships/hyperlink" Target="http://eprints.gla.ac.uk/98817/" TargetMode="External"/><Relationship Id="rId123" Type="http://schemas.openxmlformats.org/officeDocument/2006/relationships/hyperlink" Target="http://discovery.dundee.ac.uk/portal/en/research/design-in-action(d51eb9ec-e6bd-4148-bf59-79944ea5e581).html" TargetMode="External"/><Relationship Id="rId144" Type="http://schemas.openxmlformats.org/officeDocument/2006/relationships/hyperlink" Target="http://link.springer.com/article/10.1007/s10824-010-9128-9" TargetMode="External"/><Relationship Id="rId330" Type="http://schemas.openxmlformats.org/officeDocument/2006/relationships/hyperlink" Target="https://pure.strath.ac.uk/portal/en/publications/creative-entrepreneurship-and-resistance(19c06e07-8c01-485b-b5b4-40e3f6cb67d4).html" TargetMode="External"/><Relationship Id="rId90" Type="http://schemas.openxmlformats.org/officeDocument/2006/relationships/hyperlink" Target="http://www.tandfonline.com/doi/pdf/10.1080/09548963.2014.925283" TargetMode="External"/><Relationship Id="rId165" Type="http://schemas.openxmlformats.org/officeDocument/2006/relationships/hyperlink" Target="http://www.research.ed.ac.uk/portal/en/publications/fast-fashion-calculative-technologies-and-the-governance-of-everyday-dress(c6496634-19de-4e94-ba40-bdd007e66fe4).html" TargetMode="External"/><Relationship Id="rId186" Type="http://schemas.openxmlformats.org/officeDocument/2006/relationships/hyperlink" Target="https://openair.rgu.ac.uk/handle/10059/908" TargetMode="External"/><Relationship Id="rId351" Type="http://schemas.openxmlformats.org/officeDocument/2006/relationships/hyperlink" Target="http://eprints.gla.ac.uk/112934/" TargetMode="External"/><Relationship Id="rId211" Type="http://schemas.openxmlformats.org/officeDocument/2006/relationships/hyperlink" Target="http://discovery.dundee.ac.uk/portal/en/research/a-curious-journey-through-an-unknown-world(319e3fda-4c73-451b-9158-0dd2ffb49cb2).html" TargetMode="External"/><Relationship Id="rId232" Type="http://schemas.openxmlformats.org/officeDocument/2006/relationships/hyperlink" Target="http://eprints.gla.ac.uk/98317/" TargetMode="External"/><Relationship Id="rId253" Type="http://schemas.openxmlformats.org/officeDocument/2006/relationships/hyperlink" Target="http://oro.open.ac.uk/42279/" TargetMode="External"/><Relationship Id="rId274" Type="http://schemas.openxmlformats.org/officeDocument/2006/relationships/hyperlink" Target="http://radar.gsa.ac.uk/2277/" TargetMode="External"/><Relationship Id="rId295" Type="http://schemas.openxmlformats.org/officeDocument/2006/relationships/hyperlink" Target="http://eprints.gla.ac.uk/74665/" TargetMode="External"/><Relationship Id="rId309" Type="http://schemas.openxmlformats.org/officeDocument/2006/relationships/hyperlink" Target="http://eprints.gla.ac.uk/60692/" TargetMode="External"/><Relationship Id="rId27" Type="http://schemas.openxmlformats.org/officeDocument/2006/relationships/hyperlink" Target="http://www.st-andrews.ac.uk/media/icc/newwebsite/documents/Capitalising%20on%20Creativity%20Report%202015v2.pdf" TargetMode="External"/><Relationship Id="rId48" Type="http://schemas.openxmlformats.org/officeDocument/2006/relationships/hyperlink" Target="http://www.research.ed.ac.uk/portal/en/publications/film-offices-as-brokers(f64b29a1-487f-4399-bc48-a3d0c33cf256).html" TargetMode="External"/><Relationship Id="rId69" Type="http://schemas.openxmlformats.org/officeDocument/2006/relationships/hyperlink" Target="http://www.sciencedirect.com/science/article/pii/S092180091400247X" TargetMode="External"/><Relationship Id="rId113" Type="http://schemas.openxmlformats.org/officeDocument/2006/relationships/hyperlink" Target="http://www.cambridge.org/catalogue/catalogue.asp?isbn=9780521518536" TargetMode="External"/><Relationship Id="rId134" Type="http://schemas.openxmlformats.org/officeDocument/2006/relationships/hyperlink" Target="http://eprints.gla.ac.uk/110455/" TargetMode="External"/><Relationship Id="rId320" Type="http://schemas.openxmlformats.org/officeDocument/2006/relationships/hyperlink" Target="http://www.intellectbooks.co.uk/books/view-Book,id=5100/" TargetMode="External"/><Relationship Id="rId80" Type="http://schemas.openxmlformats.org/officeDocument/2006/relationships/hyperlink" Target="http://www.research.ed.ac.uk/portal/en/publications/the-social-life-of-cultural-value(f4dd96bd-403f-47bd-877c-f79330dea236).html" TargetMode="External"/><Relationship Id="rId155" Type="http://schemas.openxmlformats.org/officeDocument/2006/relationships/hyperlink" Target="https://dspace.stir.ac.uk/handle/1893/15588" TargetMode="External"/><Relationship Id="rId176" Type="http://schemas.openxmlformats.org/officeDocument/2006/relationships/hyperlink" Target="http://research-portal.uws.ac.uk/portal/en/publications/the-portfolio-career-in-practice(479b9bc8-112e-419d-a250-7e4431be62fa).html" TargetMode="External"/><Relationship Id="rId197" Type="http://schemas.openxmlformats.org/officeDocument/2006/relationships/hyperlink" Target="http://radar.gsa.ac.uk/4188/" TargetMode="External"/><Relationship Id="rId341" Type="http://schemas.openxmlformats.org/officeDocument/2006/relationships/hyperlink" Target="http://www.research.ed.ac.uk/portal/en/publications/creativity-as-a-social-fact(9b0ba6be-5549-4dca-ab87-1f69252d867e).html" TargetMode="External"/><Relationship Id="rId362" Type="http://schemas.openxmlformats.org/officeDocument/2006/relationships/hyperlink" Target="http://www.tandfonline.com/doi/abs/10.1080/13662711003633322" TargetMode="External"/><Relationship Id="rId201" Type="http://schemas.openxmlformats.org/officeDocument/2006/relationships/hyperlink" Target="http://eprints.gla.ac.uk/90931/" TargetMode="External"/><Relationship Id="rId222" Type="http://schemas.openxmlformats.org/officeDocument/2006/relationships/hyperlink" Target="http://eprints.gla.ac.uk/112312/" TargetMode="External"/><Relationship Id="rId243" Type="http://schemas.openxmlformats.org/officeDocument/2006/relationships/hyperlink" Target="http://eprints.gla.ac.uk/58341/" TargetMode="External"/><Relationship Id="rId264" Type="http://schemas.openxmlformats.org/officeDocument/2006/relationships/hyperlink" Target="https://dspace.stir.ac.uk/handle/1893/10939" TargetMode="External"/><Relationship Id="rId285" Type="http://schemas.openxmlformats.org/officeDocument/2006/relationships/hyperlink" Target="http://eprints.gla.ac.uk/69435/" TargetMode="External"/><Relationship Id="rId17" Type="http://schemas.openxmlformats.org/officeDocument/2006/relationships/hyperlink" Target="http://www.rgu.ac.uk/dmstaff/davis-andrew" TargetMode="External"/><Relationship Id="rId38" Type="http://schemas.openxmlformats.org/officeDocument/2006/relationships/hyperlink" Target="http://www.tandfonline.com/doi/abs/10.1080/08929092.2013.837706" TargetMode="External"/><Relationship Id="rId59" Type="http://schemas.openxmlformats.org/officeDocument/2006/relationships/hyperlink" Target="http://www.research.ed.ac.uk/portal/en/publications/taking-the-audience-with-you(473dff0f-370d-49b2-8737-e302e58dd762).html" TargetMode="External"/><Relationship Id="rId103" Type="http://schemas.openxmlformats.org/officeDocument/2006/relationships/hyperlink" Target="http://eprints.gla.ac.uk/117511/" TargetMode="External"/><Relationship Id="rId124" Type="http://schemas.openxmlformats.org/officeDocument/2006/relationships/hyperlink" Target="http://discovery.dundee.ac.uk/portal/en/research/design-knowledge-exchange-and-intellectual-property(f38d5ffc-192e-4fb7-8971-4de216e44272).html" TargetMode="External"/><Relationship Id="rId310" Type="http://schemas.openxmlformats.org/officeDocument/2006/relationships/hyperlink" Target="http://www.ingentaconnect.com/content/intellect/jaac/2014/00000006/f0020002/art00006" TargetMode="External"/><Relationship Id="rId70" Type="http://schemas.openxmlformats.org/officeDocument/2006/relationships/hyperlink" Target="http://www.aston.ac.uk/EasySiteWeb/GatewayLink.aspx?alId=157439" TargetMode="External"/><Relationship Id="rId91" Type="http://schemas.openxmlformats.org/officeDocument/2006/relationships/hyperlink" Target="https://www.academia.edu/6762237/The_Town_is_the_Venue_Placemaking_at_the_heart_of_Scottish_Cultural_Policy?auto=download" TargetMode="External"/><Relationship Id="rId145" Type="http://schemas.openxmlformats.org/officeDocument/2006/relationships/hyperlink" Target="http://eprints.gla.ac.uk/110161/" TargetMode="External"/><Relationship Id="rId166" Type="http://schemas.openxmlformats.org/officeDocument/2006/relationships/hyperlink" Target="http://www.research.ed.ac.uk/portal/en/publications/fashioning-the-popular-masses-accounting-as-mediator-between-creativity-and-control(4ae8c41a-cd9c-4da8-a6f4-ce2595673a35).html" TargetMode="External"/><Relationship Id="rId187" Type="http://schemas.openxmlformats.org/officeDocument/2006/relationships/hyperlink" Target="https://openair.rgu.ac.uk/handle/10059/897" TargetMode="External"/><Relationship Id="rId331" Type="http://schemas.openxmlformats.org/officeDocument/2006/relationships/hyperlink" Target="https://www.elgaronline.com/view/9781849808408.xml" TargetMode="External"/><Relationship Id="rId352" Type="http://schemas.openxmlformats.org/officeDocument/2006/relationships/hyperlink" Target="http://eprints.gla.ac.uk/32249/" TargetMode="External"/><Relationship Id="rId1" Type="http://schemas.openxmlformats.org/officeDocument/2006/relationships/hyperlink" Target="http://www.emeraldinsight.com/doi/full/10.1108/01425451211217743" TargetMode="External"/><Relationship Id="rId212" Type="http://schemas.openxmlformats.org/officeDocument/2006/relationships/hyperlink" Target="http://discovery.dundee.ac.uk/portal/en/research/an-exploratory-investigation-into-the-role-of-a-research-and-development-programme-on-future-craft-practice(c2ba3522-922f-43cd-8fd3-401ec6ce02a1).html" TargetMode="External"/><Relationship Id="rId233" Type="http://schemas.openxmlformats.org/officeDocument/2006/relationships/hyperlink" Target="http://eprints.gla.ac.uk/129246/" TargetMode="External"/><Relationship Id="rId254" Type="http://schemas.openxmlformats.org/officeDocument/2006/relationships/hyperlink" Target="http://researchonline.gcu.ac.uk/portal/en/publications/preparing-graduates-for-work-in-the-creative-industries-a-collaborative-learning-approach-for-design-students(f65ac9d7-35dd-4848-97a3-29afb5b0eaac).html" TargetMode="External"/><Relationship Id="rId28" Type="http://schemas.openxmlformats.org/officeDocument/2006/relationships/hyperlink" Target="https://scholar.google.co.uk/citations?view_op=view_citation&amp;hl=en&amp;user=n2RQwSsAAAAJ&amp;sortby=pubdate&amp;citation_for_view=n2RQwSsAAAAJ:kNdYIx-mwKoC" TargetMode="External"/><Relationship Id="rId49" Type="http://schemas.openxmlformats.org/officeDocument/2006/relationships/hyperlink" Target="http://www.research.ed.ac.uk/portal/en/publications/creative-industries(4a50c8a4-b001-4dd7-964a-e66e1e3c5f21).html" TargetMode="External"/><Relationship Id="rId114" Type="http://schemas.openxmlformats.org/officeDocument/2006/relationships/hyperlink" Target="https://openair.rgu.ac.uk/handle/10059/1463" TargetMode="External"/><Relationship Id="rId275" Type="http://schemas.openxmlformats.org/officeDocument/2006/relationships/hyperlink" Target="http://www.napier.ac.uk/research-and-innovation/research-search/outputs/casual-lecturers-in-uk-universities-a-view-fromoff-the-edge-of-europe" TargetMode="External"/><Relationship Id="rId296" Type="http://schemas.openxmlformats.org/officeDocument/2006/relationships/hyperlink" Target="http://eprints.gla.ac.uk/94797/" TargetMode="External"/><Relationship Id="rId300" Type="http://schemas.openxmlformats.org/officeDocument/2006/relationships/hyperlink" Target="http://eprints.gla.ac.uk/56166/" TargetMode="External"/><Relationship Id="rId60" Type="http://schemas.openxmlformats.org/officeDocument/2006/relationships/hyperlink" Target="http://www.research.ed.ac.uk/portal/en/publications/creating-a-place-to-play(45da0663-8c77-4cf6-a670-f99ec67427d7).html" TargetMode="External"/><Relationship Id="rId81" Type="http://schemas.openxmlformats.org/officeDocument/2006/relationships/hyperlink" Target="http://www.research.ed.ac.uk/portal/en/publications/cultural-value(50eaacb5-a3ed-49fb-9cd8-6dfb44c1828d).html" TargetMode="External"/><Relationship Id="rId135" Type="http://schemas.openxmlformats.org/officeDocument/2006/relationships/hyperlink" Target="http://eprints.gla.ac.uk/84917/" TargetMode="External"/><Relationship Id="rId156" Type="http://schemas.openxmlformats.org/officeDocument/2006/relationships/hyperlink" Target="http://www.emeraldinsight.com/doi/full/10.1108/03090561111120055" TargetMode="External"/><Relationship Id="rId177" Type="http://schemas.openxmlformats.org/officeDocument/2006/relationships/hyperlink" Target="http://research-portal.uws.ac.uk/portal/en/publications/when-tomorrow-becomes-yesterday-sustainability-in-song(48222230-de21-4cfb-97ba-62d111d218df).html" TargetMode="External"/><Relationship Id="rId198" Type="http://schemas.openxmlformats.org/officeDocument/2006/relationships/hyperlink" Target="http://radar.gsa.ac.uk/4309/" TargetMode="External"/><Relationship Id="rId321" Type="http://schemas.openxmlformats.org/officeDocument/2006/relationships/hyperlink" Target="http://www.bioone.org/doi/10.1659/MRD-JOURNAL-D-15-00005.1" TargetMode="External"/><Relationship Id="rId342" Type="http://schemas.openxmlformats.org/officeDocument/2006/relationships/hyperlink" Target="https://apps.webofknowledge.com/full_record.do?product=WOS&amp;search_mode=GeneralSearch&amp;qid=5&amp;SID=2DSKlEYPndjZeiiIqZy&amp;page=1&amp;doc=29&amp;cacheurlFromRightClick=no" TargetMode="External"/><Relationship Id="rId363" Type="http://schemas.openxmlformats.org/officeDocument/2006/relationships/hyperlink" Target="http://www.sciencedirect.com/science/article/pii/S0743016716300109" TargetMode="External"/><Relationship Id="rId202" Type="http://schemas.openxmlformats.org/officeDocument/2006/relationships/hyperlink" Target="http://eprints.gla.ac.uk/104377/" TargetMode="External"/><Relationship Id="rId223" Type="http://schemas.openxmlformats.org/officeDocument/2006/relationships/hyperlink" Target="http://eprints.gla.ac.uk/64325/" TargetMode="External"/><Relationship Id="rId244" Type="http://schemas.openxmlformats.org/officeDocument/2006/relationships/hyperlink" Target="https://scholar.google.co.uk/citations?view_op=view_citation&amp;hl=en&amp;user=n2RQwSsAAAAJ&amp;sortby=pubdate&amp;citation_for_view=n2RQwSsAAAAJ:J_g5lzvAfSwC" TargetMode="External"/><Relationship Id="rId18" Type="http://schemas.openxmlformats.org/officeDocument/2006/relationships/hyperlink" Target="http://www.aes.org/e-lib/browse.cfm?elib=17870" TargetMode="External"/><Relationship Id="rId39" Type="http://schemas.openxmlformats.org/officeDocument/2006/relationships/hyperlink" Target="http://www.tandfonline.com/doi/abs/10.1080/08985626.2013.862974" TargetMode="External"/><Relationship Id="rId265" Type="http://schemas.openxmlformats.org/officeDocument/2006/relationships/hyperlink" Target="https://dspace.stir.ac.uk/handle/1893/23040" TargetMode="External"/><Relationship Id="rId286" Type="http://schemas.openxmlformats.org/officeDocument/2006/relationships/hyperlink" Target="http://eprints.gla.ac.uk/90117/" TargetMode="External"/><Relationship Id="rId50" Type="http://schemas.openxmlformats.org/officeDocument/2006/relationships/hyperlink" Target="https://openair.rgu.ac.uk/handle/10059/2046" TargetMode="External"/><Relationship Id="rId104" Type="http://schemas.openxmlformats.org/officeDocument/2006/relationships/hyperlink" Target="http://eprints.gla.ac.uk/133003/" TargetMode="External"/><Relationship Id="rId125" Type="http://schemas.openxmlformats.org/officeDocument/2006/relationships/hyperlink" Target="http://discovery.dundee.ac.uk/portal/en/research/future-craft(fc119502-d978-4609-a045-abe59281ad36).html" TargetMode="External"/><Relationship Id="rId146" Type="http://schemas.openxmlformats.org/officeDocument/2006/relationships/hyperlink" Target="https://pure.strath.ac.uk/portal/en/publications/humour-processes-for-creative-engineering-design(264b3651-59c8-4bbf-8130-70bfcfda2343).html" TargetMode="External"/><Relationship Id="rId167" Type="http://schemas.openxmlformats.org/officeDocument/2006/relationships/hyperlink" Target="http://journals.sagepub.com/doi/abs/10.1177/0950017011398891" TargetMode="External"/><Relationship Id="rId188" Type="http://schemas.openxmlformats.org/officeDocument/2006/relationships/hyperlink" Target="http://radar.gsa.ac.uk/3698/" TargetMode="External"/><Relationship Id="rId311" Type="http://schemas.openxmlformats.org/officeDocument/2006/relationships/hyperlink" Target="http://press.uchicago.edu/ucp/books/book/distributed/I/bo15571080.html" TargetMode="External"/><Relationship Id="rId332" Type="http://schemas.openxmlformats.org/officeDocument/2006/relationships/hyperlink" Target="https://link.springer.com/article/10.1007%2Fs00181-009-0322-6" TargetMode="External"/><Relationship Id="rId353" Type="http://schemas.openxmlformats.org/officeDocument/2006/relationships/hyperlink" Target="https://openair.rgu.ac.uk/handle/10059/1917" TargetMode="External"/><Relationship Id="rId71" Type="http://schemas.openxmlformats.org/officeDocument/2006/relationships/hyperlink" Target="http://www.research.ed.ac.uk/portal/en/publications/governing-culture(f547febe-a89a-4438-ab2c-1f515f14cf34).html" TargetMode="External"/><Relationship Id="rId92" Type="http://schemas.openxmlformats.org/officeDocument/2006/relationships/hyperlink" Target="http://www.tandfonline.com/doi/abs/10.1080/09548963.2013.783172" TargetMode="External"/><Relationship Id="rId213" Type="http://schemas.openxmlformats.org/officeDocument/2006/relationships/hyperlink" Target="http://discovery.dundee.ac.uk/portal/en/research/past-present-and-future-craft-practice(0e00bef6-9caf-463c-9d6a-98cf0bf9c5b3).html" TargetMode="External"/><Relationship Id="rId234" Type="http://schemas.openxmlformats.org/officeDocument/2006/relationships/hyperlink" Target="http://www.ingentaconnect.com/content/routledg/jvap/2013/00000012/00000002/art00002" TargetMode="External"/><Relationship Id="rId2" Type="http://schemas.openxmlformats.org/officeDocument/2006/relationships/hyperlink" Target="http://onlinelibrary.wiley.com/doi/10.1111/j.1468-005X.2010.00246.x/full" TargetMode="External"/><Relationship Id="rId29" Type="http://schemas.openxmlformats.org/officeDocument/2006/relationships/hyperlink" Target="http://www.cambridge.org/catalogue/catalogue.asp?isbn=9780521518536" TargetMode="External"/><Relationship Id="rId255" Type="http://schemas.openxmlformats.org/officeDocument/2006/relationships/hyperlink" Target="http://www.jstor.org.ezproxy.is.ed.ac.uk/stable/10.5699/slaveasteurorev2.90.2.0288" TargetMode="External"/><Relationship Id="rId276" Type="http://schemas.openxmlformats.org/officeDocument/2006/relationships/hyperlink" Target="https://pure.strath.ac.uk/portal/en/publications/actually-existing-capitalism(3ae24fc9-6b91-4e35-a0b5-2a8f122aaaa0).html" TargetMode="External"/><Relationship Id="rId297" Type="http://schemas.openxmlformats.org/officeDocument/2006/relationships/hyperlink" Target="http://eprints.gla.ac.uk/93427/" TargetMode="External"/><Relationship Id="rId40" Type="http://schemas.openxmlformats.org/officeDocument/2006/relationships/hyperlink" Target="https://pure.strath.ac.uk/portal/en/publications/emulation-is-the-most-sincere-form-of-flattery(9db91d49-4054-4f25-bd55-071a6f25dfad).html" TargetMode="External"/><Relationship Id="rId115" Type="http://schemas.openxmlformats.org/officeDocument/2006/relationships/hyperlink" Target="http://discovery.dundee.ac.uk/portal/en/research/craft-and-sustainable-development(107cd7b7-11db-4645-9fc5-fb79f730c061).html" TargetMode="External"/><Relationship Id="rId136" Type="http://schemas.openxmlformats.org/officeDocument/2006/relationships/hyperlink" Target="http://eprints.gla.ac.uk/106845/" TargetMode="External"/><Relationship Id="rId157" Type="http://schemas.openxmlformats.org/officeDocument/2006/relationships/hyperlink" Target="https://dspace.stir.ac.uk/handle/1893/22581" TargetMode="External"/><Relationship Id="rId178" Type="http://schemas.openxmlformats.org/officeDocument/2006/relationships/hyperlink" Target="https://openair.rgu.ac.uk/handle/10059/1302" TargetMode="External"/><Relationship Id="rId301" Type="http://schemas.openxmlformats.org/officeDocument/2006/relationships/hyperlink" Target="http://eprints.gla.ac.uk/135343/" TargetMode="External"/><Relationship Id="rId322" Type="http://schemas.openxmlformats.org/officeDocument/2006/relationships/hyperlink" Target="http://www.islandstudies.ca/sites/islandstudies.ca/files/ISJ-11-1-K-Alexander.pdf" TargetMode="External"/><Relationship Id="rId343" Type="http://schemas.openxmlformats.org/officeDocument/2006/relationships/hyperlink" Target="http://www.tandfonline.com/doi/abs/10.2752/175630612X13330186684079" TargetMode="External"/><Relationship Id="rId364" Type="http://schemas.openxmlformats.org/officeDocument/2006/relationships/printerSettings" Target="../printerSettings/printerSettings1.bin"/><Relationship Id="rId61" Type="http://schemas.openxmlformats.org/officeDocument/2006/relationships/hyperlink" Target="http://www.research.ed.ac.uk/portal/en/publications/a-spiritual-home-for-creativity(236518bf-e89a-4ca6-96ce-5fcd129dfe8d).html" TargetMode="External"/><Relationship Id="rId82" Type="http://schemas.openxmlformats.org/officeDocument/2006/relationships/hyperlink" Target="http://www.research.ed.ac.uk/portal/en/publications/creativity-and-copyright(6b79dfaf-fe24-4244-ab5a-dc91a621fc35).html" TargetMode="External"/><Relationship Id="rId199" Type="http://schemas.openxmlformats.org/officeDocument/2006/relationships/hyperlink" Target="http://research-portal.uws.ac.uk/portal/en/publications/you-had-to-be-there-memories-of-the-glasgow-apollo-audience(006fb4bc-c0b0-4057-8af1-f86008553210).html" TargetMode="External"/><Relationship Id="rId203" Type="http://schemas.openxmlformats.org/officeDocument/2006/relationships/hyperlink" Target="http://eprints.gla.ac.uk/94717/" TargetMode="External"/><Relationship Id="rId19" Type="http://schemas.openxmlformats.org/officeDocument/2006/relationships/hyperlink" Target="http://www.research.ed.ac.uk/portal/en/publications/a-tool-for-audience-engagement(008126ae-b061-4da6-bf37-54a6624693ab).html" TargetMode="External"/><Relationship Id="rId224" Type="http://schemas.openxmlformats.org/officeDocument/2006/relationships/hyperlink" Target="http://eprints.gla.ac.uk/64225/" TargetMode="External"/><Relationship Id="rId245" Type="http://schemas.openxmlformats.org/officeDocument/2006/relationships/hyperlink" Target="http://orca.cf.ac.uk/87107/" TargetMode="External"/><Relationship Id="rId266" Type="http://schemas.openxmlformats.org/officeDocument/2006/relationships/hyperlink" Target="http://www.aston.ac.uk/EasySiteWeb/GatewayLink.aspx?alId=157439" TargetMode="External"/><Relationship Id="rId287" Type="http://schemas.openxmlformats.org/officeDocument/2006/relationships/hyperlink" Target="http://eprints.gla.ac.uk/80836/" TargetMode="External"/><Relationship Id="rId30" Type="http://schemas.openxmlformats.org/officeDocument/2006/relationships/hyperlink" Target="https://scholar.google.co.uk/citations?view_op=view_citation&amp;hl=en&amp;user=n2RQwSsAAAAJ&amp;sortby=pubdate&amp;citation_for_view=n2RQwSsAAAAJ:bEWYMUwI8FkC" TargetMode="External"/><Relationship Id="rId105" Type="http://schemas.openxmlformats.org/officeDocument/2006/relationships/hyperlink" Target="http://eprints.gla.ac.uk/98818/" TargetMode="External"/><Relationship Id="rId126" Type="http://schemas.openxmlformats.org/officeDocument/2006/relationships/hyperlink" Target="https://pure.strath.ac.uk/portal/en/publications/design-ideation-through-improvised-comedy-processes(735c31e7-b4b4-4ee8-abc4-51a0a5701065).html" TargetMode="External"/><Relationship Id="rId147" Type="http://schemas.openxmlformats.org/officeDocument/2006/relationships/hyperlink" Target="https://pure.uhi.ac.uk/portal/en/publications/cultural-encounters-starting-the-dialogue-in-arctic-sustainable-arts(0d505397-fd5b-46cf-9ad4-be30406a7a21).html" TargetMode="External"/><Relationship Id="rId168" Type="http://schemas.openxmlformats.org/officeDocument/2006/relationships/hyperlink" Target="http://www.tandfonline.com/doi/abs/10.1080/17439884.2014.942667" TargetMode="External"/><Relationship Id="rId312" Type="http://schemas.openxmlformats.org/officeDocument/2006/relationships/hyperlink" Target="https://pure.strath.ac.uk/portal/en/publications/how-technological-change-affects-power-relations-in-global-markets(0c5fd123-b1cd-4ca9-a112-67ba0727e6ce).html" TargetMode="External"/><Relationship Id="rId333" Type="http://schemas.openxmlformats.org/officeDocument/2006/relationships/hyperlink" Target="http://discovery.dundee.ac.uk/portal/en/research/scoping(73f76e7b-27b9-4959-a84f-351d1fe89f23).html" TargetMode="External"/><Relationship Id="rId354" Type="http://schemas.openxmlformats.org/officeDocument/2006/relationships/hyperlink" Target="https://dspace.stir.ac.uk/handle/1893/22233" TargetMode="External"/><Relationship Id="rId51" Type="http://schemas.openxmlformats.org/officeDocument/2006/relationships/hyperlink" Target="http://www.ingentaconnect.com/content/cog/tcc/2005/00000005/00000003/art00003" TargetMode="External"/><Relationship Id="rId72" Type="http://schemas.openxmlformats.org/officeDocument/2006/relationships/hyperlink" Target="http://pure.abdn.ac.uk:8080/portal/en/researchoutput/information-technology-and-social-cohesion(c0269444-35e5-42fe-b711-145250746565).html" TargetMode="External"/><Relationship Id="rId93" Type="http://schemas.openxmlformats.org/officeDocument/2006/relationships/hyperlink" Target="https://apps.webofknowledge.com/full_record.do?product=WOS&amp;search_mode=GeneralSearch&amp;qid=5&amp;SID=2DSKlEYPndjZeiiIqZy&amp;page=1&amp;doc=17&amp;cacheurlFromRightClick=no" TargetMode="External"/><Relationship Id="rId189" Type="http://schemas.openxmlformats.org/officeDocument/2006/relationships/hyperlink" Target="https://pure.strath.ac.uk/portal/en/publications/the-role-and-impact-of-business-networks-on-marketing-in-the-creative-industries-evidence-from-case-study-research(f7c331f5-c3e2-4a2a-9859-3c25baba6773).html" TargetMode="External"/><Relationship Id="rId3" Type="http://schemas.openxmlformats.org/officeDocument/2006/relationships/hyperlink" Target="http://eprints.gla.ac.uk/124082/" TargetMode="External"/><Relationship Id="rId214" Type="http://schemas.openxmlformats.org/officeDocument/2006/relationships/hyperlink" Target="http://discovery.dundee.ac.uk/portal/en/research/perception-and-experience(432cc6b0-8e7f-4119-a0c1-f3848bd822ff).html" TargetMode="External"/><Relationship Id="rId235" Type="http://schemas.openxmlformats.org/officeDocument/2006/relationships/hyperlink" Target="http://www.research.ed.ac.uk/portal/en/publications/why-concert-promoters-matter(e4b84651-89b9-4305-89cb-4108c4f135ed).html" TargetMode="External"/><Relationship Id="rId256" Type="http://schemas.openxmlformats.org/officeDocument/2006/relationships/hyperlink" Target="http://www.mitpressjournals.org/doi/10.1162/leon.2010.43.1.92" TargetMode="External"/><Relationship Id="rId277" Type="http://schemas.openxmlformats.org/officeDocument/2006/relationships/hyperlink" Target="https://pure.strath.ac.uk/portal/en/publications/interrogating-creative-theory-and-creative-work(c9a1ac3c-6e8c-46cf-876a-473120a9d744).html" TargetMode="External"/><Relationship Id="rId298" Type="http://schemas.openxmlformats.org/officeDocument/2006/relationships/hyperlink" Target="http://eprints.gla.ac.uk/107988/" TargetMode="External"/><Relationship Id="rId116" Type="http://schemas.openxmlformats.org/officeDocument/2006/relationships/hyperlink" Target="http://eprints.gla.ac.uk/97744/" TargetMode="External"/><Relationship Id="rId137" Type="http://schemas.openxmlformats.org/officeDocument/2006/relationships/hyperlink" Target="http://eprints.gla.ac.uk/106847/" TargetMode="External"/><Relationship Id="rId158" Type="http://schemas.openxmlformats.org/officeDocument/2006/relationships/hyperlink" Target="https://dspace.stir.ac.uk/handle/1893/2951" TargetMode="External"/><Relationship Id="rId302" Type="http://schemas.openxmlformats.org/officeDocument/2006/relationships/hyperlink" Target="http://eprints.gla.ac.uk/113715/" TargetMode="External"/><Relationship Id="rId323" Type="http://schemas.openxmlformats.org/officeDocument/2006/relationships/hyperlink" Target="http://eprints.gla.ac.uk/70008/" TargetMode="External"/><Relationship Id="rId344" Type="http://schemas.openxmlformats.org/officeDocument/2006/relationships/hyperlink" Target="http://www.journals.uchicago.edu/doi/10.1086/665930" TargetMode="External"/><Relationship Id="rId20" Type="http://schemas.openxmlformats.org/officeDocument/2006/relationships/hyperlink" Target="https://link-springer-com.ezproxy.is.ed.ac.uk/book/10.1007/978-3-642-40543-3/page/1" TargetMode="External"/><Relationship Id="rId41" Type="http://schemas.openxmlformats.org/officeDocument/2006/relationships/hyperlink" Target="http://www.tandfonline.com/doi/abs/10.1080/13527258.2012.746718" TargetMode="External"/><Relationship Id="rId62" Type="http://schemas.openxmlformats.org/officeDocument/2006/relationships/hyperlink" Target="https://scholar.google.co.uk/citations?view_op=view_citation&amp;hl=en&amp;user=n2RQwSsAAAAJ&amp;sortby=pubdate&amp;citation_for_view=n2RQwSsAAAAJ:3fE2CSJIrl8C" TargetMode="External"/><Relationship Id="rId83" Type="http://schemas.openxmlformats.org/officeDocument/2006/relationships/hyperlink" Target="http://www.research.ed.ac.uk/portal/en/publications/after-urban-regeneration(a9a752e1-bdec-4859-982e-8cc4ad23ca50).html" TargetMode="External"/><Relationship Id="rId179" Type="http://schemas.openxmlformats.org/officeDocument/2006/relationships/hyperlink" Target="http://www.aston.ac.uk/EasySiteWeb/GatewayLink.aspx?alId=157439" TargetMode="External"/><Relationship Id="rId190" Type="http://schemas.openxmlformats.org/officeDocument/2006/relationships/hyperlink" Target="http://discovery.dundee.ac.uk/portal/en/research/bespoke(f14a6881-be90-415b-8418-a10aa87bf9b6).html" TargetMode="External"/><Relationship Id="rId204" Type="http://schemas.openxmlformats.org/officeDocument/2006/relationships/hyperlink" Target="https://openair.rgu.ac.uk/handle/10059/1950" TargetMode="External"/><Relationship Id="rId225" Type="http://schemas.openxmlformats.org/officeDocument/2006/relationships/hyperlink" Target="http://eprints.gla.ac.uk/105914/" TargetMode="External"/><Relationship Id="rId246" Type="http://schemas.openxmlformats.org/officeDocument/2006/relationships/hyperlink" Target="http://www.aston.ac.uk/EasySiteWeb/GatewayLink.aspx?alId=157439" TargetMode="External"/><Relationship Id="rId267" Type="http://schemas.openxmlformats.org/officeDocument/2006/relationships/hyperlink" Target="https://repository.abertay.ac.uk/jspui/handle/10373/1598" TargetMode="External"/><Relationship Id="rId288" Type="http://schemas.openxmlformats.org/officeDocument/2006/relationships/hyperlink" Target="http://eprints.gla.ac.uk/75682/" TargetMode="External"/><Relationship Id="rId106" Type="http://schemas.openxmlformats.org/officeDocument/2006/relationships/hyperlink" Target="http://www.sciencedirect.com/science/article/pii/S0964569114001604" TargetMode="External"/><Relationship Id="rId127" Type="http://schemas.openxmlformats.org/officeDocument/2006/relationships/hyperlink" Target="http://eprints.gla.ac.uk/69462/" TargetMode="External"/><Relationship Id="rId313" Type="http://schemas.openxmlformats.org/officeDocument/2006/relationships/hyperlink" Target="https://dspace.stir.ac.uk/handle/1893/22770" TargetMode="External"/><Relationship Id="rId10" Type="http://schemas.openxmlformats.org/officeDocument/2006/relationships/hyperlink" Target="http://eprints.gla.ac.uk/124055/" TargetMode="External"/><Relationship Id="rId31" Type="http://schemas.openxmlformats.org/officeDocument/2006/relationships/hyperlink" Target="http://www.aston.ac.uk/EasySiteWeb/GatewayLink.aspx?alId=157439" TargetMode="External"/><Relationship Id="rId52" Type="http://schemas.openxmlformats.org/officeDocument/2006/relationships/hyperlink" Target="http://www.tandfonline.com/doi/abs/10.1080/14766820802140448" TargetMode="External"/><Relationship Id="rId73" Type="http://schemas.openxmlformats.org/officeDocument/2006/relationships/hyperlink" Target="https://www.researchgate.net/publication/297177031_Making_a_Living_in_the_Music_Industry" TargetMode="External"/><Relationship Id="rId94" Type="http://schemas.openxmlformats.org/officeDocument/2006/relationships/hyperlink" Target="http://discovery.dundee.ac.uk/portal/en/research/the-popup-ethnographer(7e8627f9-2c36-4c10-90ad-c801a3dd9a5c).html" TargetMode="External"/><Relationship Id="rId148" Type="http://schemas.openxmlformats.org/officeDocument/2006/relationships/hyperlink" Target="http://discovery.dundee.ac.uk/portal/en/research/social-digital-objects-for-grandparents(64bf4770-1a96-4526-87b0-1e99ffb1b63b).html" TargetMode="External"/><Relationship Id="rId169" Type="http://schemas.openxmlformats.org/officeDocument/2006/relationships/hyperlink" Target="http://eresearch.qmu.ac.uk/2374/" TargetMode="External"/><Relationship Id="rId334" Type="http://schemas.openxmlformats.org/officeDocument/2006/relationships/hyperlink" Target="http://www.tandfonline.com/doi/abs/10.1080/10286632.2013.788165" TargetMode="External"/><Relationship Id="rId355" Type="http://schemas.openxmlformats.org/officeDocument/2006/relationships/hyperlink" Target="https://pure.strath.ac.uk/portal/en/publications/entrepreneurial-capital(c5d97ab3-d062-4278-97bb-9a2321f109a7).html" TargetMode="External"/><Relationship Id="rId4" Type="http://schemas.openxmlformats.org/officeDocument/2006/relationships/hyperlink" Target="http://eprints.gla.ac.uk/124064/" TargetMode="External"/><Relationship Id="rId180" Type="http://schemas.openxmlformats.org/officeDocument/2006/relationships/hyperlink" Target="http://discovery.dundee.ac.uk/portal/en/research/arts-asymptotic-leadership(a797555f-7103-4eea-83ff-b5c9bdf3f860).html" TargetMode="External"/><Relationship Id="rId215" Type="http://schemas.openxmlformats.org/officeDocument/2006/relationships/hyperlink" Target="http://web.b.ebscohost.com.ezproxy.is.ed.ac.uk/ehost/detail/detail?sid=5409ac71-b3f8-4b93-b0d7-8790da1a1bbc%40sessionmgr104&amp;vid=0&amp;hid=115&amp;bdata=JnNpdGU9ZWhvc3QtbGl2ZQ%3d%3d" TargetMode="External"/><Relationship Id="rId236" Type="http://schemas.openxmlformats.org/officeDocument/2006/relationships/hyperlink" Target="http://www.research.ed.ac.uk/portal/en/publications/one-is-the-loneliest-number-oneman-bands-and-doingityourselves-versus-doingitalone(05fe098e-0a21-43ca-a272-16c41b923ddb).html" TargetMode="External"/><Relationship Id="rId257" Type="http://schemas.openxmlformats.org/officeDocument/2006/relationships/hyperlink" Target="http://www.research.ed.ac.uk/portal/en/publications/organising-and-music-theory-practice-and-performing(4d077238-60a2-4606-9524-23b5d62c7728).html" TargetMode="External"/><Relationship Id="rId278" Type="http://schemas.openxmlformats.org/officeDocument/2006/relationships/hyperlink" Target="https://pure.strath.ac.uk/portal/en/publications/revisualising-creative-labour(b27a0e61-d844-4394-a332-a29f43851c6a).html" TargetMode="External"/><Relationship Id="rId303" Type="http://schemas.openxmlformats.org/officeDocument/2006/relationships/hyperlink" Target="http://eprints.gla.ac.uk/108211/" TargetMode="External"/><Relationship Id="rId42" Type="http://schemas.openxmlformats.org/officeDocument/2006/relationships/hyperlink" Target="http://www.aston.ac.uk/EasySiteWeb/GatewayLink.aspx?alId=157439" TargetMode="External"/><Relationship Id="rId84" Type="http://schemas.openxmlformats.org/officeDocument/2006/relationships/hyperlink" Target="http://www.research.ed.ac.uk/portal/en/publications/are-the-creative-industries-meritocratic(30b745f2-d750-47e4-84ab-57977e70ddb6).html" TargetMode="External"/><Relationship Id="rId138" Type="http://schemas.openxmlformats.org/officeDocument/2006/relationships/hyperlink" Target="http://eprints.gla.ac.uk/77615/" TargetMode="External"/><Relationship Id="rId345" Type="http://schemas.openxmlformats.org/officeDocument/2006/relationships/hyperlink" Target="http://aura.abdn.ac.uk/handle/2164/6152" TargetMode="External"/><Relationship Id="rId191" Type="http://schemas.openxmlformats.org/officeDocument/2006/relationships/hyperlink" Target="http://www.research.ed.ac.uk/portal/en/publications/learning-to-labour-unequally(f2108d1f-3319-485b-9759-8bd75f881aa5).html" TargetMode="External"/><Relationship Id="rId205" Type="http://schemas.openxmlformats.org/officeDocument/2006/relationships/hyperlink" Target="http://discovery.dundee.ac.uk/portal/en/research/the-emergent-role-of-design-as-a-mediating-force-in-sociocultural-transformation(3b9846b1-b48b-45d0-a9fe-e42bf60254bb).html" TargetMode="External"/><Relationship Id="rId247" Type="http://schemas.openxmlformats.org/officeDocument/2006/relationships/hyperlink" Target="http://onlinelibrary.wiley.com/doi/10.1111/caim.12029/full" TargetMode="External"/><Relationship Id="rId107" Type="http://schemas.openxmlformats.org/officeDocument/2006/relationships/hyperlink" Target="https://apps.webofknowledge.com/full_record.do?product=WOS&amp;search_mode=GeneralSearch&amp;qid=5&amp;SID=2DSKlEYPndjZeiiIqZy&amp;page=1&amp;doc=30&amp;cacheurlFromRightClick=no" TargetMode="External"/><Relationship Id="rId289" Type="http://schemas.openxmlformats.org/officeDocument/2006/relationships/hyperlink" Target="http://eprints.gla.ac.uk/67136/" TargetMode="External"/><Relationship Id="rId11" Type="http://schemas.openxmlformats.org/officeDocument/2006/relationships/hyperlink" Target="http://www.tandfonline.com/doi/abs/10.1080/00343404.2012.665990" TargetMode="External"/><Relationship Id="rId53" Type="http://schemas.openxmlformats.org/officeDocument/2006/relationships/hyperlink" Target="https://www.business-school.ed.ac.uk/cense/publication/creating-a-place-to-play-cultural-entrepreneurship-in-the-contemporary-arts/" TargetMode="External"/><Relationship Id="rId149" Type="http://schemas.openxmlformats.org/officeDocument/2006/relationships/hyperlink" Target="https://pure.strath.ac.uk/portal/en/publications/cities-global-cities-and-glasgow--some-reflections(660705f7-0dd9-4d46-b4ce-08d08820d427).html" TargetMode="External"/><Relationship Id="rId314" Type="http://schemas.openxmlformats.org/officeDocument/2006/relationships/hyperlink" Target="https://apps.webofknowledge.com/full_record.do?product=WOS&amp;search_mode=GeneralSearch&amp;qid=5&amp;SID=2DSKlEYPndjZeiiIqZy&amp;page=1&amp;doc=24&amp;cacheurlFromRightClick=no" TargetMode="External"/><Relationship Id="rId356" Type="http://schemas.openxmlformats.org/officeDocument/2006/relationships/hyperlink" Target="https://pure.strath.ac.uk/portal/en/publications/entrepreneurial-ideation(3c8d440f-ec4d-4f61-95f1-3aa67ec5513e).html" TargetMode="External"/><Relationship Id="rId95" Type="http://schemas.openxmlformats.org/officeDocument/2006/relationships/hyperlink" Target="https://pure.strath.ac.uk/portal/en/publications/understanding-organizational-creativity(d8ce8ebd-febd-4d1f-9017-1720da1a3dc9).html" TargetMode="External"/><Relationship Id="rId160" Type="http://schemas.openxmlformats.org/officeDocument/2006/relationships/hyperlink" Target="https://dspace.stir.ac.uk/handle/1893/3065" TargetMode="External"/><Relationship Id="rId216" Type="http://schemas.openxmlformats.org/officeDocument/2006/relationships/hyperlink" Target="https://openair.rgu.ac.uk/handle/10059/1397" TargetMode="External"/><Relationship Id="rId258" Type="http://schemas.openxmlformats.org/officeDocument/2006/relationships/hyperlink" Target="http://www.research.ed.ac.uk/portal/en/publications/identityinthework-and-musicians-struggles(16de4160-03e8-467b-9426-0710c4bfddbb).html" TargetMode="External"/><Relationship Id="rId22" Type="http://schemas.openxmlformats.org/officeDocument/2006/relationships/hyperlink" Target="http://web.b.ebscohost.com.ezproxy.is.ed.ac.uk/ehost/detail/detail?sid=25c6b189-a977-4f76-a766-8b58885667b7%40sessionmgr103&amp;vid=0&amp;hid=115&amp;bdata=JnNpdGU9ZWhvc3QtbGl2ZQ%3d%3d" TargetMode="External"/><Relationship Id="rId64" Type="http://schemas.openxmlformats.org/officeDocument/2006/relationships/hyperlink" Target="http://chrislowthorpe.tumblr.com/post/95266867839/how-does-it-feel-beyond-genre-towards-analysis-of" TargetMode="External"/><Relationship Id="rId118" Type="http://schemas.openxmlformats.org/officeDocument/2006/relationships/hyperlink" Target="http://research-portal.uws.ac.uk/portal/en/publications/the-cultural-value-of-megaevents(52e25db2-d6fd-4280-b9eb-2cd54f894518).html" TargetMode="External"/><Relationship Id="rId325" Type="http://schemas.openxmlformats.org/officeDocument/2006/relationships/hyperlink" Target="http://www.research.ed.ac.uk/portal/en/publications/like-skydiving-without-a-parachute(b2e6391e-e864-4f13-9523-318ad74ecf1a).html" TargetMode="External"/><Relationship Id="rId171" Type="http://schemas.openxmlformats.org/officeDocument/2006/relationships/hyperlink" Target="http://journals.sagepub.com/doi/10.1177/1749975512453663" TargetMode="External"/><Relationship Id="rId227" Type="http://schemas.openxmlformats.org/officeDocument/2006/relationships/hyperlink" Target="http://eprints.gla.ac.uk/124086/" TargetMode="External"/><Relationship Id="rId269" Type="http://schemas.openxmlformats.org/officeDocument/2006/relationships/hyperlink" Target="https://openair.rgu.ac.uk/handle/10059/985" TargetMode="External"/><Relationship Id="rId33" Type="http://schemas.openxmlformats.org/officeDocument/2006/relationships/hyperlink" Target="http://www.aston.ac.uk/EasySiteWeb/GatewayLink.aspx?alId=157439" TargetMode="External"/><Relationship Id="rId129" Type="http://schemas.openxmlformats.org/officeDocument/2006/relationships/hyperlink" Target="http://eprints.gla.ac.uk/107992/" TargetMode="External"/><Relationship Id="rId280" Type="http://schemas.openxmlformats.org/officeDocument/2006/relationships/hyperlink" Target="https://pure.strath.ac.uk/portal/en/publications/the-meaning-of-applied-creativity-in-the-culinary-industry(f99b75c5-6581-4cd8-9ab5-8ca520454074).html" TargetMode="External"/><Relationship Id="rId336" Type="http://schemas.openxmlformats.org/officeDocument/2006/relationships/hyperlink" Target="http://web.b.ebscohost.com.ezproxy.is.ed.ac.uk/ehost/detail/detail?sid=cbceeda2-80f5-4320-89b7-e3299c64767a%40sessionmgr120&amp;vid=0&amp;hid=115&amp;bdata=JnNpdGU9ZWhvc3QtbGl2ZQ%3d%3d" TargetMode="External"/><Relationship Id="rId75" Type="http://schemas.openxmlformats.org/officeDocument/2006/relationships/hyperlink" Target="http://discovery.dundee.ac.uk/portal/en/research/creative-learning-environments-in-educationa-systematic-literature-review(e70a9a42-ba57-4fb9-8854-02fa4b03953f).html" TargetMode="External"/><Relationship Id="rId140" Type="http://schemas.openxmlformats.org/officeDocument/2006/relationships/hyperlink" Target="http://eprints.gla.ac.uk/107992/" TargetMode="External"/><Relationship Id="rId182" Type="http://schemas.openxmlformats.org/officeDocument/2006/relationships/hyperlink" Target="http://www.tandfonline.com/doi/full/10.1080/13563475.2015.1114446" TargetMode="External"/><Relationship Id="rId6" Type="http://schemas.openxmlformats.org/officeDocument/2006/relationships/hyperlink" Target="http://www.research.ed.ac.uk/portal/en/publications/scotland-on-tour-strategies-for-promoting-the-scottish-music-industry(ee9dd9ce-12ce-4cd2-bc6d-1a2484af7ce9).html" TargetMode="External"/><Relationship Id="rId238" Type="http://schemas.openxmlformats.org/officeDocument/2006/relationships/hyperlink" Target="http://eprints.gla.ac.uk/66919/" TargetMode="External"/><Relationship Id="rId291" Type="http://schemas.openxmlformats.org/officeDocument/2006/relationships/hyperlink" Target="http://eprints.gla.ac.uk/52827/" TargetMode="External"/><Relationship Id="rId305" Type="http://schemas.openxmlformats.org/officeDocument/2006/relationships/hyperlink" Target="http://eprints.gla.ac.uk/115068/" TargetMode="External"/><Relationship Id="rId347" Type="http://schemas.openxmlformats.org/officeDocument/2006/relationships/hyperlink" Target="https://openair.rgu.ac.uk/handle/10059/1013" TargetMode="External"/><Relationship Id="rId44" Type="http://schemas.openxmlformats.org/officeDocument/2006/relationships/hyperlink" Target="http://www.tandfonline.com/doi/full/10.1080/08838151.2016.1234475" TargetMode="External"/><Relationship Id="rId86" Type="http://schemas.openxmlformats.org/officeDocument/2006/relationships/hyperlink" Target="https://apps.webofknowledge.com/full_record.do?product=WOS&amp;search_mode=GeneralSearch&amp;qid=5&amp;SID=2DSKlEYPndjZeiiIqZy&amp;page=1&amp;doc=18&amp;cacheurlFromRightClick=no" TargetMode="External"/><Relationship Id="rId151" Type="http://schemas.openxmlformats.org/officeDocument/2006/relationships/hyperlink" Target="http://www.aston.ac.uk/EasySiteWeb/GatewayLink.aspx?alId=157439" TargetMode="External"/><Relationship Id="rId193" Type="http://schemas.openxmlformats.org/officeDocument/2006/relationships/hyperlink" Target="http://radar.gsa.ac.uk/4192/" TargetMode="External"/><Relationship Id="rId207" Type="http://schemas.openxmlformats.org/officeDocument/2006/relationships/hyperlink" Target="http://journals.sagepub.com/doi/10.1177/1461444812459453d" TargetMode="External"/><Relationship Id="rId249" Type="http://schemas.openxmlformats.org/officeDocument/2006/relationships/hyperlink" Target="https://pure.strath.ac.uk/portal/en/publications/sites-of-playing(c8d98b45-1baf-4145-813f-f4d8f306c8e8).html" TargetMode="External"/><Relationship Id="rId13" Type="http://schemas.openxmlformats.org/officeDocument/2006/relationships/hyperlink" Target="http://onlinelibrary.wiley.com/doi/10.1111/soru.12104/abstract;jsessionid=49A3402A2818F7B210F6A7708A40DA0B.f03t01" TargetMode="External"/><Relationship Id="rId109" Type="http://schemas.openxmlformats.org/officeDocument/2006/relationships/hyperlink" Target="https://pure.strath.ac.uk/portal/en/publications/the-process-of-embedding-a-small-firm-in-its-industrial-context(5314bee2-b7a2-4bc6-924c-3846c7ead250).html" TargetMode="External"/><Relationship Id="rId260" Type="http://schemas.openxmlformats.org/officeDocument/2006/relationships/hyperlink" Target="http://www.sciencedirect.com/science/article/pii/S0956522111001175" TargetMode="External"/><Relationship Id="rId316" Type="http://schemas.openxmlformats.org/officeDocument/2006/relationships/hyperlink" Target="http://www.tandfonline.com/doi/abs/10.1080/13606719.2010.508664?tab=permissions&amp;scroll=top" TargetMode="External"/><Relationship Id="rId55" Type="http://schemas.openxmlformats.org/officeDocument/2006/relationships/hyperlink" Target="http://www.research.ed.ac.uk/portal/en/publications/paradoxical-identity-struggles-and-work-practices-of-indie-musicians(1e275d4c-d6d8-4b81-b34f-5d7c429606ab).html" TargetMode="External"/><Relationship Id="rId97" Type="http://schemas.openxmlformats.org/officeDocument/2006/relationships/hyperlink" Target="https://dspace.stir.ac.uk/handle/1893/19543" TargetMode="External"/><Relationship Id="rId120" Type="http://schemas.openxmlformats.org/officeDocument/2006/relationships/hyperlink" Target="http://pure.abdn.ac.uk:8080/portal/en/researchoutput/curios-connecting-and-empowering-community-heritage-through-linked-data(0ad82d8c-8d63-4e1d-9322-7027f770e347).html" TargetMode="External"/><Relationship Id="rId358" Type="http://schemas.openxmlformats.org/officeDocument/2006/relationships/hyperlink" Target="https://pure.strath.ac.uk/portal/en/publications/the-role-of-creativity-in-entrepreneurial-ideation(9432ca54-5714-4af3-8eca-6758bf38d04e).html" TargetMode="External"/><Relationship Id="rId162" Type="http://schemas.openxmlformats.org/officeDocument/2006/relationships/hyperlink" Target="https://pure.strath.ac.uk/portal/en/publications/how-nascent-community-enterprises-build-legitimacy-in-internal-and-external-environments(7cb37248-66ee-462b-9222-1d2f1a86aecb).html" TargetMode="External"/><Relationship Id="rId218" Type="http://schemas.openxmlformats.org/officeDocument/2006/relationships/hyperlink" Target="https://pure.strath.ac.uk/portal/en/publications/exploring-creativity-as-experienced-by-worldleading-chefs(d7efcb7d-2049-42f5-8322-e9aab4ea9361).html" TargetMode="External"/><Relationship Id="rId271" Type="http://schemas.openxmlformats.org/officeDocument/2006/relationships/hyperlink" Target="http://eprints.gla.ac.uk/103800/" TargetMode="External"/><Relationship Id="rId24" Type="http://schemas.openxmlformats.org/officeDocument/2006/relationships/hyperlink" Target="https://openair.rgu.ac.uk/handle/10059/796" TargetMode="External"/><Relationship Id="rId66" Type="http://schemas.openxmlformats.org/officeDocument/2006/relationships/hyperlink" Target="http://www.participations.org/Volume%2010/Issue%202/17.pdf" TargetMode="External"/><Relationship Id="rId131" Type="http://schemas.openxmlformats.org/officeDocument/2006/relationships/hyperlink" Target="http://eprints.gla.ac.uk/93643/" TargetMode="External"/><Relationship Id="rId327" Type="http://schemas.openxmlformats.org/officeDocument/2006/relationships/hyperlink" Target="http://research-portal.uws.ac.uk/portal/en/publications/digital-leisure-cultures(9e5bbfb5-fe22-4201-a930-bcc481f0c2af).html" TargetMode="External"/><Relationship Id="rId173" Type="http://schemas.openxmlformats.org/officeDocument/2006/relationships/hyperlink" Target="http://discovery.dundee.ac.uk/portal/en/research/circular-by-design(3350f732-31d5-4eaa-a18f-db9d10d54399).html" TargetMode="External"/><Relationship Id="rId229" Type="http://schemas.openxmlformats.org/officeDocument/2006/relationships/hyperlink" Target="http://discovery.dundee.ac.uk/portal/en/research/enhancing-the-secondhand-retail-experience-with-digital-object-memories(482094f3-deea-4d22-bb1c-2b90f3a9692c).html" TargetMode="External"/><Relationship Id="rId240" Type="http://schemas.openxmlformats.org/officeDocument/2006/relationships/hyperlink" Target="http://onlinelibrary.wiley.com/doi/10.1111/add.12667/abstract" TargetMode="External"/><Relationship Id="rId35" Type="http://schemas.openxmlformats.org/officeDocument/2006/relationships/hyperlink" Target="http://www.tandfonline.com/doi/abs/10.1080/08929092.2014.940075" TargetMode="External"/><Relationship Id="rId77" Type="http://schemas.openxmlformats.org/officeDocument/2006/relationships/hyperlink" Target="http://www.research.ed.ac.uk/portal/en/publications/cultural-policy(69f78b0b-c881-47c3-8066-758bc8a0d28d).html" TargetMode="External"/><Relationship Id="rId100" Type="http://schemas.openxmlformats.org/officeDocument/2006/relationships/hyperlink" Target="http://eprints.gla.ac.uk/98814/" TargetMode="External"/><Relationship Id="rId282" Type="http://schemas.openxmlformats.org/officeDocument/2006/relationships/hyperlink" Target="http://eprints.gla.ac.uk/67969/" TargetMode="External"/><Relationship Id="rId338" Type="http://schemas.openxmlformats.org/officeDocument/2006/relationships/hyperlink" Target="http://www.research.ed.ac.uk/portal/en/publications/distributed-authorship-and-creative-communities(f9502015-86bc-4154-a392-c253f5b02032).html" TargetMode="External"/><Relationship Id="rId8" Type="http://schemas.openxmlformats.org/officeDocument/2006/relationships/hyperlink" Target="http://onlinelibrary.wiley.com/doi/10.1111/j.1467-6486.2011.01030.x/abstract" TargetMode="External"/><Relationship Id="rId142" Type="http://schemas.openxmlformats.org/officeDocument/2006/relationships/hyperlink" Target="http://eprints.gla.ac.uk/109421/" TargetMode="External"/><Relationship Id="rId184" Type="http://schemas.openxmlformats.org/officeDocument/2006/relationships/hyperlink" Target="http://eprints.gla.ac.uk/123885/" TargetMode="External"/><Relationship Id="rId251" Type="http://schemas.openxmlformats.org/officeDocument/2006/relationships/hyperlink" Target="http://discovery.dundee.ac.uk/portal/en/research/a-reflection-on-learning-crafts-as-a-practice-for-selfdevelopment(eccd2bcf-5884-48f0-9a3b-bc704f7e8417).html" TargetMode="External"/><Relationship Id="rId46" Type="http://schemas.openxmlformats.org/officeDocument/2006/relationships/hyperlink" Target="https://scholar.google.co.uk/citations?view_op=view_citation&amp;hl=en&amp;user=n2RQwSsAAAAJ&amp;sortby=pubdate&amp;citation_for_view=n2RQwSsAAAAJ:NaGl4SEjCO4C" TargetMode="External"/><Relationship Id="rId293" Type="http://schemas.openxmlformats.org/officeDocument/2006/relationships/hyperlink" Target="https://scholar.google.co.uk/citations?view_op=view_citation&amp;hl=en&amp;user=n2RQwSsAAAAJ&amp;sortby=pubdate&amp;citation_for_view=n2RQwSsAAAAJ:TQgYirikUcIC" TargetMode="External"/><Relationship Id="rId307" Type="http://schemas.openxmlformats.org/officeDocument/2006/relationships/hyperlink" Target="http://eprints.gla.ac.uk/53971/" TargetMode="External"/><Relationship Id="rId349" Type="http://schemas.openxmlformats.org/officeDocument/2006/relationships/hyperlink" Target="https://openair.rgu.ac.uk/handle/10059/997"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e-elgar.com/shop/handbook-of-management-and-creativity?___website=uk_warehouse"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eca.ed.ac.uk/school-of-art/research/projects/atelier-creative-arts-and-the-social-sciences-network" TargetMode="External"/><Relationship Id="rId21" Type="http://schemas.openxmlformats.org/officeDocument/2006/relationships/hyperlink" Target="http://www.research.ed.ac.uk/portal/en/projects/media-elites(45a8ed1e-25be-454f-843c-3f04e068acd9).html" TargetMode="External"/><Relationship Id="rId42" Type="http://schemas.openxmlformats.org/officeDocument/2006/relationships/hyperlink" Target="https://digital.eca.ed.ac.uk/whatissounddesign/" TargetMode="External"/><Relationship Id="rId47" Type="http://schemas.openxmlformats.org/officeDocument/2006/relationships/hyperlink" Target="https://www.st-andrews.ac.uk/icc/research/grantprojects/capitalisingoncreativityesrc/knowledgetransferpartnershipsktps/newdigitalbusinessmodelsforscreenindustries/" TargetMode="External"/><Relationship Id="rId63" Type="http://schemas.openxmlformats.org/officeDocument/2006/relationships/hyperlink" Target="http://www.st-andrews.ac.uk/icc/research/grantprojects/capitalisingoncreativityesrc/knowledgetransferpartnershipsktps/newdigitalbusinessmodelsforscreenindustries/" TargetMode="External"/><Relationship Id="rId68" Type="http://schemas.openxmlformats.org/officeDocument/2006/relationships/hyperlink" Target="http://www.st-andrews.ac.uk/media/icc/newwebsite/documents/P%20Cooper%20Millinery%20case.pdf" TargetMode="External"/><Relationship Id="rId84" Type="http://schemas.openxmlformats.org/officeDocument/2006/relationships/hyperlink" Target="http://www.enterpriseofculture.leeds.ac.uk/news/war-of-the-fibres/" TargetMode="External"/><Relationship Id="rId89" Type="http://schemas.openxmlformats.org/officeDocument/2006/relationships/hyperlink" Target="https://www.st-andrews.ac.uk/icc/research/grantprojects/capitalisingoncreativityesrc/casestudentships/theaudienceagency/" TargetMode="External"/><Relationship Id="rId16" Type="http://schemas.openxmlformats.org/officeDocument/2006/relationships/hyperlink" Target="http://gtr.rcuk.ac.uk/projects?ref=AH%2FM009270%2F1" TargetMode="External"/><Relationship Id="rId11" Type="http://schemas.openxmlformats.org/officeDocument/2006/relationships/hyperlink" Target="http://gtr.rcuk.ac.uk/projects?ref=AH%2FL006936%2F1" TargetMode="External"/><Relationship Id="rId32" Type="http://schemas.openxmlformats.org/officeDocument/2006/relationships/hyperlink" Target="https://www.youtube.com/watch?v=99wlWyMMX5U" TargetMode="External"/><Relationship Id="rId37" Type="http://schemas.openxmlformats.org/officeDocument/2006/relationships/hyperlink" Target="http://www.research.ed.ac.uk/portal/en/projects/gap-in-the-air(2dc8c4fd-3b56-4403-a942-fe38f954d89d).html" TargetMode="External"/><Relationship Id="rId53" Type="http://schemas.openxmlformats.org/officeDocument/2006/relationships/hyperlink" Target="http://www.st-andrews.ac.uk/icc/research/grantprojects/capitalisingoncreativityesrc/casestudentships/artchristianityenquiry/" TargetMode="External"/><Relationship Id="rId58" Type="http://schemas.openxmlformats.org/officeDocument/2006/relationships/hyperlink" Target="https://www.st-andrews.ac.uk/icc/research/grantprojects/capitalisingoncreativityesrc/casestudentships/dundeeandedinburghcouncils/lorenzo/" TargetMode="External"/><Relationship Id="rId74" Type="http://schemas.openxmlformats.org/officeDocument/2006/relationships/hyperlink" Target="http://www.st-andrews.ac.uk/media/icc/newwebsite/documents/Sound%20Festival%20business%20voucher%20case.pdf" TargetMode="External"/><Relationship Id="rId79" Type="http://schemas.openxmlformats.org/officeDocument/2006/relationships/hyperlink" Target="http://www.enterpriseofculture.leeds.ac.uk/files/2016/03/EoC_091.jpg" TargetMode="External"/><Relationship Id="rId5" Type="http://schemas.openxmlformats.org/officeDocument/2006/relationships/hyperlink" Target="http://www.designinaction.com/" TargetMode="External"/><Relationship Id="rId90" Type="http://schemas.openxmlformats.org/officeDocument/2006/relationships/hyperlink" Target="https://youtu.be/j2vsPk8Ko4w" TargetMode="External"/><Relationship Id="rId14" Type="http://schemas.openxmlformats.org/officeDocument/2006/relationships/hyperlink" Target="http://gtr.rcuk.ac.uk/projects?ref=AH%2FL006278%2F2" TargetMode="External"/><Relationship Id="rId22" Type="http://schemas.openxmlformats.org/officeDocument/2006/relationships/hyperlink" Target="http://www.creative-research-toolkit.ed.ac.uk/" TargetMode="External"/><Relationship Id="rId27" Type="http://schemas.openxmlformats.org/officeDocument/2006/relationships/hyperlink" Target="http://www.eca.ed.ac.uk/reid-school-of-music/research/projects/concurrent" TargetMode="External"/><Relationship Id="rId30" Type="http://schemas.openxmlformats.org/officeDocument/2006/relationships/hyperlink" Target="http://www.eca.ed.ac.uk/architecture-landscape-architecture/research/projects/esala-projects" TargetMode="External"/><Relationship Id="rId35" Type="http://schemas.openxmlformats.org/officeDocument/2006/relationships/hyperlink" Target="http://www.research.ed.ac.uk/portal/en/projects/limits-to-growth(6b285a28-5685-4e7c-9000-a36ac231995f).html" TargetMode="External"/><Relationship Id="rId43" Type="http://schemas.openxmlformats.org/officeDocument/2006/relationships/hyperlink" Target="http://www.research.ed.ac.uk/portal/en/projects/sound-projection--songs-for-an-airless-room(8f3f6650-267a-48b6-8d08-1ba6e78dccbf).html" TargetMode="External"/><Relationship Id="rId48" Type="http://schemas.openxmlformats.org/officeDocument/2006/relationships/hyperlink" Target="https://www.st-andrews.ac.uk/icc/research/grantprojects/capitalisingoncreativityesrc/casestudentships/creativescotland/culturalpolicyandthecreativeindustries/" TargetMode="External"/><Relationship Id="rId56" Type="http://schemas.openxmlformats.org/officeDocument/2006/relationships/hyperlink" Target="https://www.st-andrews.ac.uk/icc/research/grantprojects/capitalisingoncreativityesrc/casestudentships/vaatdundee/" TargetMode="External"/><Relationship Id="rId64" Type="http://schemas.openxmlformats.org/officeDocument/2006/relationships/hyperlink" Target="http://www.st-andrews.ac.uk/icc/research/grantprojects/capitalisingoncreativityesrc/knowledgetransferpartnershipsktps/intellectualpropertymanagement/" TargetMode="External"/><Relationship Id="rId69" Type="http://schemas.openxmlformats.org/officeDocument/2006/relationships/hyperlink" Target="http://www.st-andrews.ac.uk/media/icc/newwebsite/documents/Radge%20Media%20business%20voucher.pdf" TargetMode="External"/><Relationship Id="rId77" Type="http://schemas.openxmlformats.org/officeDocument/2006/relationships/hyperlink" Target="http://www.st-andrews.ac.uk/media/icc/newwebsite/documents/World%20Club%20Case%20Study2.pdf" TargetMode="External"/><Relationship Id="rId8" Type="http://schemas.openxmlformats.org/officeDocument/2006/relationships/hyperlink" Target="http://gtr.rcuk.ac.uk/projects?ref=AH%2FP013201%2F1" TargetMode="External"/><Relationship Id="rId51" Type="http://schemas.openxmlformats.org/officeDocument/2006/relationships/hyperlink" Target="http://www.st-andrews.ac.uk/icc/research/researchers/phdstudents/" TargetMode="External"/><Relationship Id="rId72" Type="http://schemas.openxmlformats.org/officeDocument/2006/relationships/hyperlink" Target="http://www.st-andrews.ac.uk/media/icc/newwebsite/documents/Sigma%20films%20business%20vouchers.pdf" TargetMode="External"/><Relationship Id="rId80" Type="http://schemas.openxmlformats.org/officeDocument/2006/relationships/hyperlink" Target="http://www.enterpriseofculture.leeds.ac.uk/" TargetMode="External"/><Relationship Id="rId85" Type="http://schemas.openxmlformats.org/officeDocument/2006/relationships/hyperlink" Target="http://www.sml.hw.ac.uk/" TargetMode="External"/><Relationship Id="rId3" Type="http://schemas.openxmlformats.org/officeDocument/2006/relationships/hyperlink" Target="http://gtr.rcuk.ac.uk/projects?ref=AH%2FN00342X%2F1" TargetMode="External"/><Relationship Id="rId12" Type="http://schemas.openxmlformats.org/officeDocument/2006/relationships/hyperlink" Target="http://researching-multilingually-at-borders.com/" TargetMode="External"/><Relationship Id="rId17" Type="http://schemas.openxmlformats.org/officeDocument/2006/relationships/hyperlink" Target="http://business-school.open.ac.uk/research/sustainable-clothing-towards-sustainable-clothing-consumption" TargetMode="External"/><Relationship Id="rId25" Type="http://schemas.openxmlformats.org/officeDocument/2006/relationships/hyperlink" Target="http://www.eca.ed.ac.uk/school-of-design/research/projects/a-word-of-mouth-campaign" TargetMode="External"/><Relationship Id="rId33" Type="http://schemas.openxmlformats.org/officeDocument/2006/relationships/hyperlink" Target="https://youtu.be/CqDy8G1d80I" TargetMode="External"/><Relationship Id="rId38" Type="http://schemas.openxmlformats.org/officeDocument/2006/relationships/hyperlink" Target="http://www.research.ed.ac.uk/portal/en/projects/journeyman(53c87a1c-8b4e-40af-b748-fc4cdc7b1f0b).html" TargetMode="External"/><Relationship Id="rId46" Type="http://schemas.openxmlformats.org/officeDocument/2006/relationships/hyperlink" Target="https://www.st-andrews.ac.uk/icc/research/grantprojects/capitalisingoncreativityesrc/casestudentships/playwrightsstudioscotland/" TargetMode="External"/><Relationship Id="rId59" Type="http://schemas.openxmlformats.org/officeDocument/2006/relationships/hyperlink" Target="http://www.st-andrews.ac.uk/icc/research/grantprojects/capitalisingoncreativityesrc/casestudentships/imaginatestarcatchers/" TargetMode="External"/><Relationship Id="rId67" Type="http://schemas.openxmlformats.org/officeDocument/2006/relationships/hyperlink" Target="http://www.st-andrews.ac.uk/media/icc/newwebsite/documents/fleet%20collective%20business%20voucher.pdf" TargetMode="External"/><Relationship Id="rId20" Type="http://schemas.openxmlformats.org/officeDocument/2006/relationships/hyperlink" Target="http://www.research.ed.ac.uk/portal/en/projects/convergence-or-differentiation-in-ip-protection-strategies-and-business-models-new-models-for-digital-film-distribution-in-china(9a70340f-3bf8-454e-9eff-2610da886046).html" TargetMode="External"/><Relationship Id="rId41" Type="http://schemas.openxmlformats.org/officeDocument/2006/relationships/hyperlink" Target="http://www.research.ed.ac.uk/portal/en/projects/what-is-sound-design(c9925339-4701-40c5-b9cd-f5a925c4d88d).html" TargetMode="External"/><Relationship Id="rId54" Type="http://schemas.openxmlformats.org/officeDocument/2006/relationships/hyperlink" Target="https://www.st-andrews.ac.uk/icc/research/grantprojects/capitalisingoncreativityesrc/casestudentships/artchristianityenquiry/" TargetMode="External"/><Relationship Id="rId62" Type="http://schemas.openxmlformats.org/officeDocument/2006/relationships/hyperlink" Target="http://www.st-andrews.ac.uk/icc/research/researchers/phdstudents/" TargetMode="External"/><Relationship Id="rId70" Type="http://schemas.openxmlformats.org/officeDocument/2006/relationships/hyperlink" Target="http://www.st-andrews.ac.uk/media/icc/newwebsite/documents/Red%20Note%20cases.pdf" TargetMode="External"/><Relationship Id="rId75" Type="http://schemas.openxmlformats.org/officeDocument/2006/relationships/hyperlink" Target="http://www.st-andrews.ac.uk/media/icc/newwebsite/documents/The%20Tron%20business%20voucher%20cases.pdf" TargetMode="External"/><Relationship Id="rId83" Type="http://schemas.openxmlformats.org/officeDocument/2006/relationships/hyperlink" Target="http://www.enterpriseofculture.leeds.ac.uk/news/denim-on-stage-university-meets-industry-at-denim-city-in-amsterdam/" TargetMode="External"/><Relationship Id="rId88" Type="http://schemas.openxmlformats.org/officeDocument/2006/relationships/hyperlink" Target="https://www.st-andrews.ac.uk/icc/research/grantprojects/capitalisingoncreativityesrc/casestudentships/glasgowunescocityofmusic/" TargetMode="External"/><Relationship Id="rId91" Type="http://schemas.openxmlformats.org/officeDocument/2006/relationships/hyperlink" Target="https://youtu.be/sSM2fwochC4" TargetMode="External"/><Relationship Id="rId1" Type="http://schemas.openxmlformats.org/officeDocument/2006/relationships/hyperlink" Target="http://gtr.rcuk.ac.uk/projects?ref=AH%2FK000179%2F1" TargetMode="External"/><Relationship Id="rId6" Type="http://schemas.openxmlformats.org/officeDocument/2006/relationships/hyperlink" Target="http://gtr.rcuk.ac.uk/projects?ref=AH%2FP013325%2F1" TargetMode="External"/><Relationship Id="rId15" Type="http://schemas.openxmlformats.org/officeDocument/2006/relationships/hyperlink" Target="http://www.abdn.ac.uk/ysyakh/" TargetMode="External"/><Relationship Id="rId23" Type="http://schemas.openxmlformats.org/officeDocument/2006/relationships/hyperlink" Target="http://www.research.ed.ac.uk/portal/en/projects/publishing-workshop-for-doctoral-and-junior-faculty-in-creative-industries(7fd614e5-7fd8-4520-a37d-bcfb6da58d20).html" TargetMode="External"/><Relationship Id="rId28" Type="http://schemas.openxmlformats.org/officeDocument/2006/relationships/hyperlink" Target="http://www.designinaction.com/wp-content/uploads/2016/12/DiA-Final-Report.pdf" TargetMode="External"/><Relationship Id="rId36" Type="http://schemas.openxmlformats.org/officeDocument/2006/relationships/hyperlink" Target="http://www.research.ed.ac.uk/portal/en/projects/gap-in-the-air(2dc8c4fd-3b56-4403-a942-fe38f954d89d).html" TargetMode="External"/><Relationship Id="rId49" Type="http://schemas.openxmlformats.org/officeDocument/2006/relationships/hyperlink" Target="https://www.st-andrews.ac.uk/icc/research/grantprojects/capitalisingoncreativityesrc/casestudentships/creativescotland/hiddendancers/" TargetMode="External"/><Relationship Id="rId57" Type="http://schemas.openxmlformats.org/officeDocument/2006/relationships/hyperlink" Target="https://www.st-andrews.ac.uk/icc/research/grantprojects/capitalisingoncreativityesrc/casestudentships/dundeeandedinburghcouncils/ciaran2/" TargetMode="External"/><Relationship Id="rId10" Type="http://schemas.openxmlformats.org/officeDocument/2006/relationships/hyperlink" Target="http://gtr.rcuk.ac.uk/projects?ref=EP%2FN00597X%2F1" TargetMode="External"/><Relationship Id="rId31" Type="http://schemas.openxmlformats.org/officeDocument/2006/relationships/hyperlink" Target="https://www.youtube.com/watch?v=Fqk4TTqUk7Q" TargetMode="External"/><Relationship Id="rId44" Type="http://schemas.openxmlformats.org/officeDocument/2006/relationships/hyperlink" Target="http://www.tinpark.com/2010/04/songs-for-an-airless-room-tour-2010/" TargetMode="External"/><Relationship Id="rId52" Type="http://schemas.openxmlformats.org/officeDocument/2006/relationships/hyperlink" Target="https://www.st-andrews.ac.uk/icc/research/grantprojects/capitalisingoncreativityesrc/casestudentships/dundeedesignltd/" TargetMode="External"/><Relationship Id="rId60" Type="http://schemas.openxmlformats.org/officeDocument/2006/relationships/hyperlink" Target="http://www.st-andrews.ac.uk/icc/research/researchers/phdstudents/" TargetMode="External"/><Relationship Id="rId65" Type="http://schemas.openxmlformats.org/officeDocument/2006/relationships/hyperlink" Target="http://www.st-andrews.ac.uk/media/icc/newwebsite/documents/art4you%20case%20study.pdf" TargetMode="External"/><Relationship Id="rId73" Type="http://schemas.openxmlformats.org/officeDocument/2006/relationships/hyperlink" Target="http://www.st-andrews.ac.uk/media/icc/newwebsite/documents/Solar%20Bear%20business%20voucher%20case.pdf" TargetMode="External"/><Relationship Id="rId78" Type="http://schemas.openxmlformats.org/officeDocument/2006/relationships/hyperlink" Target="http://www.enterpriseofculture.leeds.ac.uk/" TargetMode="External"/><Relationship Id="rId81" Type="http://schemas.openxmlformats.org/officeDocument/2006/relationships/hyperlink" Target="http://www.leeds.ac.uk/arts/events/event/3038/rethinking_textiles_yorkshire_edition" TargetMode="External"/><Relationship Id="rId86" Type="http://schemas.openxmlformats.org/officeDocument/2006/relationships/hyperlink" Target="http://heranet.info/" TargetMode="External"/><Relationship Id="rId4" Type="http://schemas.openxmlformats.org/officeDocument/2006/relationships/hyperlink" Target="http://gtr.rcuk.ac.uk/projects?ref=AH%2FJ005126%2F1" TargetMode="External"/><Relationship Id="rId9" Type="http://schemas.openxmlformats.org/officeDocument/2006/relationships/hyperlink" Target="http://gtr.rcuk.ac.uk/projects?ref=AH%2FN008952%2F1" TargetMode="External"/><Relationship Id="rId13" Type="http://schemas.openxmlformats.org/officeDocument/2006/relationships/hyperlink" Target="http://gtr.rcuk.ac.uk/projects?ref=AH%2FK002570%2F1" TargetMode="External"/><Relationship Id="rId18" Type="http://schemas.openxmlformats.org/officeDocument/2006/relationships/hyperlink" Target="https://youtu.be/1R2aa8xNk1E" TargetMode="External"/><Relationship Id="rId39" Type="http://schemas.openxmlformats.org/officeDocument/2006/relationships/hyperlink" Target="http://www.research.ed.ac.uk/portal/en/persons/martin-parker(fc948fee-39a5-4370-a49c-5f1de19b3f6e).html" TargetMode="External"/><Relationship Id="rId34" Type="http://schemas.openxmlformats.org/officeDocument/2006/relationships/hyperlink" Target="http://datashare.is.ed.ac.uk/handle/10283/734" TargetMode="External"/><Relationship Id="rId50" Type="http://schemas.openxmlformats.org/officeDocument/2006/relationships/hyperlink" Target="http://www.st-andrews.ac.uk/icc/research/grantprojects/capitalisingoncreativityesrc/casestudentships/dundeedesignltd/" TargetMode="External"/><Relationship Id="rId55" Type="http://schemas.openxmlformats.org/officeDocument/2006/relationships/hyperlink" Target="http://www.st-andrews.ac.uk/icc/research/grantprojects/capitalisingoncreativityesrc/casestudentships/vaatdundee/" TargetMode="External"/><Relationship Id="rId76" Type="http://schemas.openxmlformats.org/officeDocument/2006/relationships/hyperlink" Target="http://www.st-andrews.ac.uk/media/icc/newwebsite/documents/Winter%20Projects%20cases.pdf" TargetMode="External"/><Relationship Id="rId7" Type="http://schemas.openxmlformats.org/officeDocument/2006/relationships/hyperlink" Target="http://gtr.rcuk.ac.uk/projects?ref=AH%2FM009270%2F1" TargetMode="External"/><Relationship Id="rId71" Type="http://schemas.openxmlformats.org/officeDocument/2006/relationships/hyperlink" Target="http://www.st-andrews.ac.uk/media/icc/newwebsite/documents/Scottesque%20case.pdf" TargetMode="External"/><Relationship Id="rId2" Type="http://schemas.openxmlformats.org/officeDocument/2006/relationships/hyperlink" Target="http://www.create.ac.uk/" TargetMode="External"/><Relationship Id="rId29" Type="http://schemas.openxmlformats.org/officeDocument/2006/relationships/hyperlink" Target="http://www.eca.ed.ac.uk/school-of-design/research/projects/glitching" TargetMode="External"/><Relationship Id="rId24" Type="http://schemas.openxmlformats.org/officeDocument/2006/relationships/hyperlink" Target="http://chrisspeed.net/?page_id=795" TargetMode="External"/><Relationship Id="rId40" Type="http://schemas.openxmlformats.org/officeDocument/2006/relationships/hyperlink" Target="http://www.research.ed.ac.uk/portal/en/projects/journeyman(53c87a1c-8b4e-40af-b748-fc4cdc7b1f0b).html" TargetMode="External"/><Relationship Id="rId45" Type="http://schemas.openxmlformats.org/officeDocument/2006/relationships/hyperlink" Target="http://www.st-andrews.ac.uk/icc/research/researchers/phdstudents/" TargetMode="External"/><Relationship Id="rId66" Type="http://schemas.openxmlformats.org/officeDocument/2006/relationships/hyperlink" Target="http://www.st-andrews.ac.uk/media/icc/newwebsite/documents/DCA%20Case%20Study.pdf" TargetMode="External"/><Relationship Id="rId87" Type="http://schemas.openxmlformats.org/officeDocument/2006/relationships/hyperlink" Target="https://www.st-andrews.ac.uk/icc/research/grantprojects/thedisciplineofcreativityahrc/" TargetMode="External"/><Relationship Id="rId61" Type="http://schemas.openxmlformats.org/officeDocument/2006/relationships/hyperlink" Target="http://www.st-andrews.ac.uk/icc/research/grantprojects/capitalisingoncreativityesrc/casestudentships/denki/" TargetMode="External"/><Relationship Id="rId82" Type="http://schemas.openxmlformats.org/officeDocument/2006/relationships/hyperlink" Target="https://marksintime.marksandspencer.com/home" TargetMode="External"/><Relationship Id="rId19" Type="http://schemas.openxmlformats.org/officeDocument/2006/relationships/hyperlink" Target="http://www.research.ed.ac.uk/portal/en/projects/convergence-or-differentiation-in-ip-protection-strategies-and-business-models-new-models-for-digital-film-distribution-in-china(7414a966-05f3-4d84-8b99-55ff3c291bcf).html"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theses.gla.ac.uk/3676/" TargetMode="External"/><Relationship Id="rId18" Type="http://schemas.openxmlformats.org/officeDocument/2006/relationships/hyperlink" Target="http://theses.gla.ac.uk/3839/" TargetMode="External"/><Relationship Id="rId26" Type="http://schemas.openxmlformats.org/officeDocument/2006/relationships/hyperlink" Target="http://oleg.lib.strath.ac.uk/R/?func=dbin-jump-full&amp;object_id=18969" TargetMode="External"/><Relationship Id="rId39" Type="http://schemas.openxmlformats.org/officeDocument/2006/relationships/hyperlink" Target="http://theses.gla.ac.uk/5254/" TargetMode="External"/><Relationship Id="rId21" Type="http://schemas.openxmlformats.org/officeDocument/2006/relationships/hyperlink" Target="https://research-repository.st-andrews.ac.uk/handle/10023/8971" TargetMode="External"/><Relationship Id="rId34" Type="http://schemas.openxmlformats.org/officeDocument/2006/relationships/hyperlink" Target="http://theses.gla.ac.uk/4813/" TargetMode="External"/><Relationship Id="rId42" Type="http://schemas.openxmlformats.org/officeDocument/2006/relationships/hyperlink" Target="http://theses.gla.ac.uk/7198/" TargetMode="External"/><Relationship Id="rId47" Type="http://schemas.openxmlformats.org/officeDocument/2006/relationships/hyperlink" Target="https://www.era.lib.ed.ac.uk/handle/1842/19480?show=full" TargetMode="External"/><Relationship Id="rId50" Type="http://schemas.openxmlformats.org/officeDocument/2006/relationships/hyperlink" Target="https://research-repository.st-andrews.ac.uk/handle/10023/9393" TargetMode="External"/><Relationship Id="rId7" Type="http://schemas.openxmlformats.org/officeDocument/2006/relationships/hyperlink" Target="http://sophiehope.org.uk/projects/" TargetMode="External"/><Relationship Id="rId2" Type="http://schemas.openxmlformats.org/officeDocument/2006/relationships/hyperlink" Target="http://www.napier.ac.uk/research-and-innovation/research-search/outputs/a-framework-for-the-transformation-of-the-creative-industries-in-a-digital-age" TargetMode="External"/><Relationship Id="rId16" Type="http://schemas.openxmlformats.org/officeDocument/2006/relationships/hyperlink" Target="http://theses.gla.ac.uk/6794/" TargetMode="External"/><Relationship Id="rId29" Type="http://schemas.openxmlformats.org/officeDocument/2006/relationships/hyperlink" Target="http://theses.gla.ac.uk/2668/" TargetMode="External"/><Relationship Id="rId11" Type="http://schemas.openxmlformats.org/officeDocument/2006/relationships/hyperlink" Target="https://openair.rgu.ac.uk/handle/10059/1377" TargetMode="External"/><Relationship Id="rId24" Type="http://schemas.openxmlformats.org/officeDocument/2006/relationships/hyperlink" Target="http://dspace.stir.ac.uk/handle/1893/24484" TargetMode="External"/><Relationship Id="rId32" Type="http://schemas.openxmlformats.org/officeDocument/2006/relationships/hyperlink" Target="http://theses.gla.ac.uk/3628/" TargetMode="External"/><Relationship Id="rId37" Type="http://schemas.openxmlformats.org/officeDocument/2006/relationships/hyperlink" Target="http://theses.gla.ac.uk/2958/" TargetMode="External"/><Relationship Id="rId40" Type="http://schemas.openxmlformats.org/officeDocument/2006/relationships/hyperlink" Target="http://theses.gla.ac.uk/5693/" TargetMode="External"/><Relationship Id="rId45" Type="http://schemas.openxmlformats.org/officeDocument/2006/relationships/hyperlink" Target="http://ethos.bl.uk/OrderDetails.do?uin=uk.bl.ethos.633938" TargetMode="External"/><Relationship Id="rId5" Type="http://schemas.openxmlformats.org/officeDocument/2006/relationships/hyperlink" Target="http://ethos.bl.uk/OrderDetails.do?did=2&amp;uin=uk.bl.ethos.572822" TargetMode="External"/><Relationship Id="rId15" Type="http://schemas.openxmlformats.org/officeDocument/2006/relationships/hyperlink" Target="http://theses.gla.ac.uk/4925/" TargetMode="External"/><Relationship Id="rId23" Type="http://schemas.openxmlformats.org/officeDocument/2006/relationships/hyperlink" Target="http://dspace.stir.ac.uk/handle/1893/21478" TargetMode="External"/><Relationship Id="rId28" Type="http://schemas.openxmlformats.org/officeDocument/2006/relationships/hyperlink" Target="http://theses.gla.ac.uk/7615/" TargetMode="External"/><Relationship Id="rId36" Type="http://schemas.openxmlformats.org/officeDocument/2006/relationships/hyperlink" Target="http://theses.gla.ac.uk/5178/" TargetMode="External"/><Relationship Id="rId49" Type="http://schemas.openxmlformats.org/officeDocument/2006/relationships/hyperlink" Target="https://www.era.lib.ed.ac.uk/handle/1842/19520?show=full" TargetMode="External"/><Relationship Id="rId10" Type="http://schemas.openxmlformats.org/officeDocument/2006/relationships/hyperlink" Target="https://openair.rgu.ac.uk/handle/10059/573" TargetMode="External"/><Relationship Id="rId19" Type="http://schemas.openxmlformats.org/officeDocument/2006/relationships/hyperlink" Target="https://research-repository.st-andrews.ac.uk/handle/10023/5020" TargetMode="External"/><Relationship Id="rId31" Type="http://schemas.openxmlformats.org/officeDocument/2006/relationships/hyperlink" Target="http://theses.gla.ac.uk/6263/" TargetMode="External"/><Relationship Id="rId44" Type="http://schemas.openxmlformats.org/officeDocument/2006/relationships/hyperlink" Target="http://theses.gla.ac.uk/2955/" TargetMode="External"/><Relationship Id="rId4" Type="http://schemas.openxmlformats.org/officeDocument/2006/relationships/hyperlink" Target="http://www.napier.ac.uk/research-and-innovation/research-search/outputs/anglophone-subsahara-africa-video-industry-a-new-paradigmatic-practice-of-moviemaking" TargetMode="External"/><Relationship Id="rId9" Type="http://schemas.openxmlformats.org/officeDocument/2006/relationships/hyperlink" Target="https://openair.rgu.ac.uk/handle/10059/1450" TargetMode="External"/><Relationship Id="rId14" Type="http://schemas.openxmlformats.org/officeDocument/2006/relationships/hyperlink" Target="http://theses.gla.ac.uk/1840/" TargetMode="External"/><Relationship Id="rId22" Type="http://schemas.openxmlformats.org/officeDocument/2006/relationships/hyperlink" Target="https://research-repository.st-andrews.ac.uk/handle/10023/8249" TargetMode="External"/><Relationship Id="rId27" Type="http://schemas.openxmlformats.org/officeDocument/2006/relationships/hyperlink" Target="http://ethos.bl.uk/OrderDetails.do?did=1&amp;uin=uk.bl.ethos.627910" TargetMode="External"/><Relationship Id="rId30" Type="http://schemas.openxmlformats.org/officeDocument/2006/relationships/hyperlink" Target="http://theses.gla.ac.uk/4658/" TargetMode="External"/><Relationship Id="rId35" Type="http://schemas.openxmlformats.org/officeDocument/2006/relationships/hyperlink" Target="http://theses.gla.ac.uk/2654/" TargetMode="External"/><Relationship Id="rId43" Type="http://schemas.openxmlformats.org/officeDocument/2006/relationships/hyperlink" Target="http://theses.gla.ac.uk/2661/" TargetMode="External"/><Relationship Id="rId48" Type="http://schemas.openxmlformats.org/officeDocument/2006/relationships/hyperlink" Target="https://www.era.lib.ed.ac.uk/handle/1842/6400?show=full" TargetMode="External"/><Relationship Id="rId8" Type="http://schemas.openxmlformats.org/officeDocument/2006/relationships/hyperlink" Target="https://openair.rgu.ac.uk/handle/10059/918" TargetMode="External"/><Relationship Id="rId3" Type="http://schemas.openxmlformats.org/officeDocument/2006/relationships/hyperlink" Target="http://www.napier.ac.uk/research-and-innovation/research-search/outputs/digital-gardens-with-real-toads-in-what-ways-have-heritage-and-digital-practices-fused-to-form" TargetMode="External"/><Relationship Id="rId12" Type="http://schemas.openxmlformats.org/officeDocument/2006/relationships/hyperlink" Target="https://www.era.lib.ed.ac.uk/handle/1842/9870" TargetMode="External"/><Relationship Id="rId17" Type="http://schemas.openxmlformats.org/officeDocument/2006/relationships/hyperlink" Target="http://theses.gla.ac.uk/3468/" TargetMode="External"/><Relationship Id="rId25" Type="http://schemas.openxmlformats.org/officeDocument/2006/relationships/hyperlink" Target="http://dspace.stir.ac.uk/handle/1893/21910" TargetMode="External"/><Relationship Id="rId33" Type="http://schemas.openxmlformats.org/officeDocument/2006/relationships/hyperlink" Target="http://theses.gla.ac.uk/6760/" TargetMode="External"/><Relationship Id="rId38" Type="http://schemas.openxmlformats.org/officeDocument/2006/relationships/hyperlink" Target="http://theses.gla.ac.uk/2474/" TargetMode="External"/><Relationship Id="rId46" Type="http://schemas.openxmlformats.org/officeDocument/2006/relationships/hyperlink" Target="https://www.era.lib.ed.ac.uk/handle/1842/8874?show=full" TargetMode="External"/><Relationship Id="rId20" Type="http://schemas.openxmlformats.org/officeDocument/2006/relationships/hyperlink" Target="https://research-repository.st-andrews.ac.uk/handle/10023/4111" TargetMode="External"/><Relationship Id="rId41" Type="http://schemas.openxmlformats.org/officeDocument/2006/relationships/hyperlink" Target="http://theses.gla.ac.uk/3605/" TargetMode="External"/><Relationship Id="rId1" Type="http://schemas.openxmlformats.org/officeDocument/2006/relationships/hyperlink" Target="http://www.napier.ac.uk/research-and-innovation/research-search/outputs/an-ethnographic-interpretation-of-the-work-environment-within-a-creative-culture-in-the" TargetMode="External"/><Relationship Id="rId6" Type="http://schemas.openxmlformats.org/officeDocument/2006/relationships/hyperlink" Target="https://openair.rgu.ac.uk/handle/10059/20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9"/>
  <sheetViews>
    <sheetView showGridLines="0" workbookViewId="0">
      <selection activeCell="A7" sqref="A7"/>
    </sheetView>
  </sheetViews>
  <sheetFormatPr baseColWidth="10" defaultRowHeight="15"/>
  <cols>
    <col min="1" max="1" width="150.83203125" style="11" customWidth="1"/>
  </cols>
  <sheetData>
    <row r="1" spans="1:1" s="7" customFormat="1" ht="140" customHeight="1">
      <c r="A1" s="11"/>
    </row>
    <row r="2" spans="1:1" s="7" customFormat="1">
      <c r="A2" s="11"/>
    </row>
    <row r="3" spans="1:1" s="274" customFormat="1" ht="25">
      <c r="A3" s="274" t="s">
        <v>3985</v>
      </c>
    </row>
    <row r="4" spans="1:1" ht="20" customHeight="1">
      <c r="A4" s="266"/>
    </row>
    <row r="5" spans="1:1" s="271" customFormat="1" ht="80">
      <c r="A5" s="267" t="s">
        <v>3986</v>
      </c>
    </row>
    <row r="6" spans="1:1" s="7" customFormat="1" ht="16">
      <c r="A6" s="267"/>
    </row>
    <row r="7" spans="1:1" s="271" customFormat="1" ht="16">
      <c r="A7" s="273" t="s">
        <v>3989</v>
      </c>
    </row>
    <row r="8" spans="1:1" s="7" customFormat="1" ht="16">
      <c r="A8" s="267"/>
    </row>
    <row r="9" spans="1:1" ht="16">
      <c r="A9" s="268" t="s">
        <v>3983</v>
      </c>
    </row>
    <row r="10" spans="1:1" ht="16">
      <c r="A10" s="269" t="s">
        <v>3977</v>
      </c>
    </row>
    <row r="11" spans="1:1" ht="16">
      <c r="A11" s="270" t="s">
        <v>3978</v>
      </c>
    </row>
    <row r="12" spans="1:1" ht="16">
      <c r="A12" s="270" t="s">
        <v>3979</v>
      </c>
    </row>
    <row r="13" spans="1:1" ht="16">
      <c r="A13" s="269" t="s">
        <v>3980</v>
      </c>
    </row>
    <row r="14" spans="1:1" ht="16">
      <c r="A14" s="269" t="s">
        <v>3981</v>
      </c>
    </row>
    <row r="15" spans="1:1" ht="16">
      <c r="A15" s="269" t="s">
        <v>3982</v>
      </c>
    </row>
    <row r="16" spans="1:1" ht="16">
      <c r="A16" s="269" t="s">
        <v>3984</v>
      </c>
    </row>
    <row r="17" spans="1:1" ht="16">
      <c r="A17" s="267"/>
    </row>
    <row r="18" spans="1:1" ht="16">
      <c r="A18" s="268" t="s">
        <v>3987</v>
      </c>
    </row>
    <row r="19" spans="1:1" ht="16">
      <c r="A19" s="269" t="s">
        <v>3988</v>
      </c>
    </row>
  </sheetData>
  <hyperlinks>
    <hyperlink ref="A10" location="Papers!A1" display="Papers" xr:uid="{00000000-0004-0000-0000-000000000000}"/>
    <hyperlink ref="A11" location="'Study INNOVATION'!A1" display="Study INNOVATION" xr:uid="{00000000-0004-0000-0000-000001000000}"/>
    <hyperlink ref="A12" location="'Study INTERNATIONALISATION'!A1" display="Study INTERNATIONALISATION" xr:uid="{00000000-0004-0000-0000-000002000000}"/>
    <hyperlink ref="A13" location="'Study INVESTING TOGETHER'!A1" display="Study INVESTING TOGETHER" xr:uid="{00000000-0004-0000-0000-000003000000}"/>
    <hyperlink ref="A14" location="'Study INCLUSIVE GROWTH'!A1" display="Study INCLUSIVE GROWTH" xr:uid="{00000000-0004-0000-0000-000004000000}"/>
    <hyperlink ref="A15" location="'Research Projects'!A1" display="Research Projects" xr:uid="{00000000-0004-0000-0000-000005000000}"/>
    <hyperlink ref="A16" location="'PhD Theses'!A1" display="PhD Theses'" xr:uid="{00000000-0004-0000-0000-000006000000}"/>
    <hyperlink ref="A19" r:id="rId1" display="mailto:research@creativescotland.com" xr:uid="{00000000-0004-0000-0000-000007000000}"/>
  </hyperlinks>
  <pageMargins left="0.7" right="0.7" top="0.75" bottom="0.75" header="0.3" footer="0.3"/>
  <pageSetup paperSize="9" orientation="portrait"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998"/>
  <sheetViews>
    <sheetView zoomScale="92" zoomScaleNormal="92" zoomScalePageLayoutView="92" workbookViewId="0">
      <pane xSplit="1" ySplit="1" topLeftCell="B2" activePane="bottomRight" state="frozen"/>
      <selection pane="topRight" activeCell="B1" sqref="B1"/>
      <selection pane="bottomLeft" activeCell="A2" sqref="A2"/>
      <selection pane="bottomRight"/>
    </sheetView>
  </sheetViews>
  <sheetFormatPr baseColWidth="10" defaultColWidth="14.6640625" defaultRowHeight="15" customHeight="1"/>
  <cols>
    <col min="1" max="1" width="22.5" style="7" customWidth="1"/>
    <col min="2" max="2" width="23.6640625" style="18" customWidth="1"/>
    <col min="3" max="3" width="14.5" style="7" customWidth="1"/>
    <col min="4" max="4" width="12.6640625" style="7" customWidth="1"/>
    <col min="5" max="7" width="12.83203125" style="7" customWidth="1"/>
    <col min="8" max="8" width="12.6640625" style="7" customWidth="1"/>
    <col min="9" max="9" width="12.83203125" style="7" hidden="1" customWidth="1"/>
    <col min="10" max="10" width="6.5" style="20" customWidth="1"/>
    <col min="11" max="11" width="28.5" style="7" customWidth="1"/>
    <col min="12" max="12" width="13" style="7" customWidth="1"/>
    <col min="13" max="13" width="0.1640625" style="7" customWidth="1"/>
    <col min="14" max="17" width="13.5" style="7" hidden="1" customWidth="1"/>
    <col min="18" max="18" width="19.5" style="7" customWidth="1"/>
    <col min="19" max="19" width="125.6640625" style="103" customWidth="1"/>
    <col min="20" max="20" width="1" style="7" hidden="1" customWidth="1"/>
    <col min="21" max="21" width="0.1640625" style="7" hidden="1" customWidth="1"/>
    <col min="22" max="25" width="13.33203125" style="7" hidden="1" customWidth="1"/>
    <col min="26" max="27" width="0.1640625" style="7" hidden="1" customWidth="1"/>
    <col min="28" max="31" width="13.33203125" style="7" hidden="1" customWidth="1"/>
    <col min="32" max="32" width="0.1640625" style="7" hidden="1" customWidth="1"/>
    <col min="33" max="34" width="13.33203125" style="7" hidden="1" customWidth="1"/>
    <col min="35" max="35" width="48.83203125" style="7" customWidth="1"/>
    <col min="36" max="37" width="13.33203125" style="7" customWidth="1"/>
    <col min="38" max="16384" width="14.6640625" style="7"/>
  </cols>
  <sheetData>
    <row r="1" spans="1:37" s="17" customFormat="1" ht="54" customHeight="1">
      <c r="A1" s="23" t="s">
        <v>0</v>
      </c>
      <c r="B1" s="24" t="s">
        <v>1</v>
      </c>
      <c r="C1" s="275" t="s">
        <v>2</v>
      </c>
      <c r="D1" s="276"/>
      <c r="E1" s="276"/>
      <c r="F1" s="276"/>
      <c r="G1" s="276"/>
      <c r="H1" s="276"/>
      <c r="I1" s="25"/>
      <c r="J1" s="23" t="s">
        <v>3</v>
      </c>
      <c r="K1" s="23" t="s">
        <v>4</v>
      </c>
      <c r="L1" s="277" t="s">
        <v>5</v>
      </c>
      <c r="M1" s="278"/>
      <c r="N1" s="278"/>
      <c r="O1" s="278"/>
      <c r="P1" s="278"/>
      <c r="Q1" s="278"/>
      <c r="R1" s="23" t="s">
        <v>6</v>
      </c>
      <c r="S1" s="23" t="s">
        <v>7</v>
      </c>
      <c r="T1" s="277" t="s">
        <v>8</v>
      </c>
      <c r="U1" s="278"/>
      <c r="V1" s="278"/>
      <c r="W1" s="278"/>
      <c r="X1" s="278"/>
      <c r="Y1" s="278"/>
      <c r="Z1" s="278"/>
      <c r="AA1" s="278"/>
      <c r="AB1" s="278"/>
      <c r="AC1" s="278"/>
      <c r="AD1" s="278"/>
      <c r="AE1" s="278"/>
      <c r="AF1" s="278"/>
      <c r="AG1" s="278"/>
      <c r="AH1" s="278"/>
      <c r="AI1" s="23" t="s">
        <v>9</v>
      </c>
      <c r="AJ1" s="26"/>
      <c r="AK1" s="26"/>
    </row>
    <row r="2" spans="1:37" ht="49" customHeight="1">
      <c r="A2" s="64" t="s">
        <v>25</v>
      </c>
      <c r="B2" s="45" t="s">
        <v>1459</v>
      </c>
      <c r="C2" s="46" t="s">
        <v>1432</v>
      </c>
      <c r="D2" s="57"/>
      <c r="E2" s="57"/>
      <c r="F2" s="57"/>
      <c r="G2" s="57"/>
      <c r="H2" s="57"/>
      <c r="I2" s="57"/>
      <c r="J2" s="48">
        <v>2017</v>
      </c>
      <c r="K2" s="45" t="s">
        <v>1460</v>
      </c>
      <c r="L2" s="46" t="s">
        <v>42</v>
      </c>
      <c r="M2" s="45"/>
      <c r="N2" s="45"/>
      <c r="O2" s="45"/>
      <c r="P2" s="45"/>
      <c r="Q2" s="45"/>
      <c r="R2" s="46" t="s">
        <v>1444</v>
      </c>
      <c r="S2" s="46" t="s">
        <v>3942</v>
      </c>
      <c r="T2" s="30"/>
      <c r="U2" s="30"/>
      <c r="V2" s="30"/>
      <c r="W2" s="30"/>
      <c r="X2" s="30"/>
      <c r="Y2" s="30"/>
      <c r="Z2" s="30"/>
      <c r="AA2" s="30"/>
      <c r="AB2" s="30"/>
      <c r="AC2" s="30"/>
      <c r="AD2" s="30"/>
      <c r="AE2" s="30"/>
      <c r="AF2" s="30"/>
      <c r="AG2" s="30"/>
      <c r="AH2" s="30"/>
      <c r="AI2" s="31" t="s">
        <v>1461</v>
      </c>
      <c r="AJ2" s="29"/>
      <c r="AK2" s="29"/>
    </row>
    <row r="3" spans="1:37" ht="72" customHeight="1">
      <c r="A3" s="64" t="s">
        <v>25</v>
      </c>
      <c r="B3" s="49" t="s">
        <v>148</v>
      </c>
      <c r="C3" s="44" t="s">
        <v>149</v>
      </c>
      <c r="D3" s="44" t="s">
        <v>150</v>
      </c>
      <c r="E3" s="44" t="s">
        <v>151</v>
      </c>
      <c r="F3" s="272"/>
      <c r="G3" s="271"/>
      <c r="H3" s="58"/>
      <c r="I3" s="58"/>
      <c r="J3" s="48">
        <v>2016</v>
      </c>
      <c r="K3" s="44" t="s">
        <v>152</v>
      </c>
      <c r="L3" s="44" t="s">
        <v>153</v>
      </c>
      <c r="M3" s="44" t="s">
        <v>154</v>
      </c>
      <c r="N3" s="45"/>
      <c r="O3" s="45"/>
      <c r="P3" s="45"/>
      <c r="Q3" s="45"/>
      <c r="R3" s="44" t="s">
        <v>155</v>
      </c>
      <c r="S3" s="44" t="s">
        <v>156</v>
      </c>
      <c r="T3" s="27" t="s">
        <v>157</v>
      </c>
      <c r="U3" s="29" t="s">
        <v>158</v>
      </c>
      <c r="V3" s="29" t="s">
        <v>159</v>
      </c>
      <c r="W3" s="29" t="s">
        <v>133</v>
      </c>
      <c r="X3" s="29" t="s">
        <v>160</v>
      </c>
      <c r="Y3" s="29" t="s">
        <v>161</v>
      </c>
      <c r="Z3" s="29" t="s">
        <v>162</v>
      </c>
      <c r="AA3" s="29" t="s">
        <v>163</v>
      </c>
      <c r="AB3" s="29" t="s">
        <v>164</v>
      </c>
      <c r="AC3" s="29" t="s">
        <v>165</v>
      </c>
      <c r="AD3" s="29"/>
      <c r="AE3" s="29"/>
      <c r="AF3" s="29"/>
      <c r="AG3" s="29"/>
      <c r="AH3" s="29"/>
      <c r="AI3" s="33" t="s">
        <v>166</v>
      </c>
      <c r="AJ3" s="29"/>
      <c r="AK3" s="29"/>
    </row>
    <row r="4" spans="1:37" ht="57" customHeight="1">
      <c r="A4" s="64" t="s">
        <v>25</v>
      </c>
      <c r="B4" s="49" t="s">
        <v>207</v>
      </c>
      <c r="C4" s="44" t="s">
        <v>208</v>
      </c>
      <c r="D4" s="58"/>
      <c r="E4" s="58"/>
      <c r="F4" s="58"/>
      <c r="G4" s="58"/>
      <c r="H4" s="58"/>
      <c r="I4" s="58"/>
      <c r="J4" s="48">
        <v>2016</v>
      </c>
      <c r="K4" s="44" t="s">
        <v>209</v>
      </c>
      <c r="L4" s="44" t="s">
        <v>153</v>
      </c>
      <c r="M4" s="45"/>
      <c r="N4" s="45"/>
      <c r="O4" s="45"/>
      <c r="P4" s="45"/>
      <c r="Q4" s="45"/>
      <c r="R4" s="44" t="s">
        <v>210</v>
      </c>
      <c r="S4" s="44" t="s">
        <v>211</v>
      </c>
      <c r="T4" s="27" t="s">
        <v>212</v>
      </c>
      <c r="U4" s="29" t="s">
        <v>213</v>
      </c>
      <c r="V4" s="29" t="s">
        <v>214</v>
      </c>
      <c r="W4" s="29" t="s">
        <v>215</v>
      </c>
      <c r="X4" s="29"/>
      <c r="Y4" s="29"/>
      <c r="Z4" s="29"/>
      <c r="AA4" s="29"/>
      <c r="AB4" s="29"/>
      <c r="AC4" s="29"/>
      <c r="AD4" s="29"/>
      <c r="AE4" s="29"/>
      <c r="AF4" s="29"/>
      <c r="AG4" s="29"/>
      <c r="AH4" s="29"/>
      <c r="AI4" s="33" t="s">
        <v>216</v>
      </c>
      <c r="AJ4" s="29"/>
      <c r="AK4" s="29"/>
    </row>
    <row r="5" spans="1:37" ht="76" customHeight="1">
      <c r="A5" s="64" t="s">
        <v>25</v>
      </c>
      <c r="B5" s="49" t="s">
        <v>596</v>
      </c>
      <c r="C5" s="44" t="s">
        <v>597</v>
      </c>
      <c r="D5" s="58"/>
      <c r="E5" s="58"/>
      <c r="F5" s="58"/>
      <c r="G5" s="58"/>
      <c r="H5" s="58"/>
      <c r="I5" s="58"/>
      <c r="J5" s="48">
        <v>2016</v>
      </c>
      <c r="K5" s="44" t="s">
        <v>598</v>
      </c>
      <c r="L5" s="44" t="s">
        <v>153</v>
      </c>
      <c r="M5" s="45"/>
      <c r="N5" s="45"/>
      <c r="O5" s="45"/>
      <c r="P5" s="45"/>
      <c r="Q5" s="45"/>
      <c r="R5" s="44"/>
      <c r="S5" s="44" t="s">
        <v>599</v>
      </c>
      <c r="T5" s="34" t="s">
        <v>600</v>
      </c>
      <c r="U5" s="29" t="s">
        <v>601</v>
      </c>
      <c r="V5" s="29" t="s">
        <v>602</v>
      </c>
      <c r="W5" s="29"/>
      <c r="X5" s="29"/>
      <c r="Y5" s="29"/>
      <c r="Z5" s="29"/>
      <c r="AA5" s="29"/>
      <c r="AB5" s="29"/>
      <c r="AC5" s="29"/>
      <c r="AD5" s="29"/>
      <c r="AE5" s="29"/>
      <c r="AF5" s="29"/>
      <c r="AG5" s="29"/>
      <c r="AH5" s="29"/>
      <c r="AI5" s="33" t="s">
        <v>603</v>
      </c>
      <c r="AJ5" s="29"/>
      <c r="AK5" s="29"/>
    </row>
    <row r="6" spans="1:37" ht="91" customHeight="1">
      <c r="A6" s="65" t="s">
        <v>25</v>
      </c>
      <c r="B6" s="45" t="s">
        <v>673</v>
      </c>
      <c r="C6" s="46" t="s">
        <v>674</v>
      </c>
      <c r="D6" s="46" t="s">
        <v>675</v>
      </c>
      <c r="E6" s="57"/>
      <c r="F6" s="57"/>
      <c r="G6" s="57"/>
      <c r="H6" s="57"/>
      <c r="I6" s="57"/>
      <c r="J6" s="48">
        <v>2016</v>
      </c>
      <c r="K6" s="45" t="s">
        <v>676</v>
      </c>
      <c r="L6" s="46" t="s">
        <v>42</v>
      </c>
      <c r="M6" s="46" t="s">
        <v>677</v>
      </c>
      <c r="N6" s="45"/>
      <c r="O6" s="45"/>
      <c r="P6" s="45"/>
      <c r="Q6" s="45"/>
      <c r="R6" s="46" t="s">
        <v>243</v>
      </c>
      <c r="S6" s="46" t="s">
        <v>678</v>
      </c>
      <c r="T6" s="29" t="s">
        <v>679</v>
      </c>
      <c r="U6" s="29" t="s">
        <v>680</v>
      </c>
      <c r="V6" s="29" t="s">
        <v>681</v>
      </c>
      <c r="W6" s="29" t="s">
        <v>63</v>
      </c>
      <c r="X6" s="29" t="s">
        <v>682</v>
      </c>
      <c r="Y6" s="29" t="s">
        <v>683</v>
      </c>
      <c r="Z6" s="30"/>
      <c r="AA6" s="30"/>
      <c r="AB6" s="30"/>
      <c r="AC6" s="30"/>
      <c r="AD6" s="30"/>
      <c r="AE6" s="30"/>
      <c r="AF6" s="30"/>
      <c r="AG6" s="30"/>
      <c r="AH6" s="30"/>
      <c r="AI6" s="31" t="s">
        <v>684</v>
      </c>
      <c r="AJ6" s="30"/>
      <c r="AK6" s="30"/>
    </row>
    <row r="7" spans="1:37" ht="89" customHeight="1">
      <c r="A7" s="64" t="s">
        <v>25</v>
      </c>
      <c r="B7" s="49" t="s">
        <v>819</v>
      </c>
      <c r="C7" s="44" t="s">
        <v>820</v>
      </c>
      <c r="D7" s="58"/>
      <c r="E7" s="58"/>
      <c r="F7" s="58"/>
      <c r="G7" s="58"/>
      <c r="H7" s="58"/>
      <c r="I7" s="58"/>
      <c r="J7" s="48">
        <v>2016</v>
      </c>
      <c r="K7" s="44" t="s">
        <v>139</v>
      </c>
      <c r="L7" s="44" t="s">
        <v>117</v>
      </c>
      <c r="M7" s="45"/>
      <c r="N7" s="45"/>
      <c r="O7" s="45"/>
      <c r="P7" s="45"/>
      <c r="Q7" s="45"/>
      <c r="R7" s="44" t="s">
        <v>140</v>
      </c>
      <c r="S7" s="44" t="s">
        <v>821</v>
      </c>
      <c r="T7" s="27" t="s">
        <v>822</v>
      </c>
      <c r="U7" s="29" t="s">
        <v>823</v>
      </c>
      <c r="V7" s="29" t="s">
        <v>824</v>
      </c>
      <c r="W7" s="29"/>
      <c r="X7" s="29"/>
      <c r="Y7" s="29"/>
      <c r="Z7" s="29"/>
      <c r="AA7" s="29"/>
      <c r="AB7" s="29"/>
      <c r="AC7" s="29"/>
      <c r="AD7" s="29"/>
      <c r="AE7" s="29"/>
      <c r="AF7" s="29"/>
      <c r="AG7" s="29"/>
      <c r="AH7" s="29"/>
      <c r="AI7" s="33" t="s">
        <v>825</v>
      </c>
      <c r="AJ7" s="30"/>
      <c r="AK7" s="30"/>
    </row>
    <row r="8" spans="1:37" ht="61" customHeight="1">
      <c r="A8" s="64" t="s">
        <v>25</v>
      </c>
      <c r="B8" s="49" t="s">
        <v>966</v>
      </c>
      <c r="C8" s="49" t="s">
        <v>939</v>
      </c>
      <c r="D8" s="61"/>
      <c r="E8" s="61"/>
      <c r="F8" s="61"/>
      <c r="G8" s="61"/>
      <c r="H8" s="61"/>
      <c r="I8" s="61"/>
      <c r="J8" s="55">
        <v>2016</v>
      </c>
      <c r="K8" s="49" t="s">
        <v>720</v>
      </c>
      <c r="L8" s="44" t="s">
        <v>41</v>
      </c>
      <c r="M8" s="45"/>
      <c r="N8" s="45"/>
      <c r="O8" s="45"/>
      <c r="P8" s="45"/>
      <c r="Q8" s="45"/>
      <c r="R8" s="44" t="s">
        <v>940</v>
      </c>
      <c r="S8" s="49" t="s">
        <v>967</v>
      </c>
      <c r="T8" s="32" t="s">
        <v>968</v>
      </c>
      <c r="U8" s="29" t="s">
        <v>602</v>
      </c>
      <c r="V8" s="29" t="s">
        <v>969</v>
      </c>
      <c r="W8" s="29" t="s">
        <v>475</v>
      </c>
      <c r="X8" s="29" t="s">
        <v>970</v>
      </c>
      <c r="Y8" s="29"/>
      <c r="Z8" s="29"/>
      <c r="AA8" s="29"/>
      <c r="AB8" s="29"/>
      <c r="AC8" s="29"/>
      <c r="AD8" s="29"/>
      <c r="AE8" s="29"/>
      <c r="AF8" s="29"/>
      <c r="AG8" s="29"/>
      <c r="AH8" s="29"/>
      <c r="AI8" s="38" t="s">
        <v>971</v>
      </c>
      <c r="AJ8" s="30"/>
      <c r="AK8" s="30"/>
    </row>
    <row r="9" spans="1:37" ht="116" customHeight="1">
      <c r="A9" s="64" t="s">
        <v>25</v>
      </c>
      <c r="B9" s="49" t="s">
        <v>972</v>
      </c>
      <c r="C9" s="44" t="s">
        <v>939</v>
      </c>
      <c r="D9" s="58"/>
      <c r="E9" s="58"/>
      <c r="F9" s="58"/>
      <c r="G9" s="58"/>
      <c r="H9" s="58"/>
      <c r="I9" s="58"/>
      <c r="J9" s="48">
        <v>2016</v>
      </c>
      <c r="K9" s="44" t="s">
        <v>973</v>
      </c>
      <c r="L9" s="44" t="s">
        <v>41</v>
      </c>
      <c r="M9" s="45"/>
      <c r="N9" s="45"/>
      <c r="O9" s="45"/>
      <c r="P9" s="45"/>
      <c r="Q9" s="45"/>
      <c r="R9" s="44" t="s">
        <v>940</v>
      </c>
      <c r="S9" s="44" t="s">
        <v>974</v>
      </c>
      <c r="T9" s="27" t="s">
        <v>57</v>
      </c>
      <c r="U9" s="29"/>
      <c r="V9" s="29"/>
      <c r="W9" s="29"/>
      <c r="X9" s="29"/>
      <c r="Y9" s="29"/>
      <c r="Z9" s="29"/>
      <c r="AA9" s="29"/>
      <c r="AB9" s="29"/>
      <c r="AC9" s="29"/>
      <c r="AD9" s="29"/>
      <c r="AE9" s="29"/>
      <c r="AF9" s="29"/>
      <c r="AG9" s="29"/>
      <c r="AH9" s="29"/>
      <c r="AI9" s="33" t="s">
        <v>975</v>
      </c>
      <c r="AJ9" s="29"/>
      <c r="AK9" s="29"/>
    </row>
    <row r="10" spans="1:37" ht="61" customHeight="1">
      <c r="A10" s="64" t="s">
        <v>25</v>
      </c>
      <c r="B10" s="49" t="s">
        <v>1114</v>
      </c>
      <c r="C10" s="44" t="s">
        <v>1115</v>
      </c>
      <c r="D10" s="58"/>
      <c r="E10" s="58"/>
      <c r="F10" s="58"/>
      <c r="G10" s="58"/>
      <c r="H10" s="58"/>
      <c r="I10" s="58"/>
      <c r="J10" s="48">
        <v>2016</v>
      </c>
      <c r="K10" s="44" t="s">
        <v>1116</v>
      </c>
      <c r="L10" s="44" t="s">
        <v>631</v>
      </c>
      <c r="M10" s="45"/>
      <c r="N10" s="45"/>
      <c r="O10" s="45"/>
      <c r="P10" s="45"/>
      <c r="Q10" s="45"/>
      <c r="R10" s="44" t="s">
        <v>1117</v>
      </c>
      <c r="S10" s="44" t="s">
        <v>57</v>
      </c>
      <c r="T10" s="27" t="s">
        <v>57</v>
      </c>
      <c r="U10" s="29"/>
      <c r="V10" s="29"/>
      <c r="W10" s="29"/>
      <c r="X10" s="29"/>
      <c r="Y10" s="29"/>
      <c r="Z10" s="29"/>
      <c r="AA10" s="29"/>
      <c r="AB10" s="29"/>
      <c r="AC10" s="29"/>
      <c r="AD10" s="29"/>
      <c r="AE10" s="29"/>
      <c r="AF10" s="29"/>
      <c r="AG10" s="29"/>
      <c r="AH10" s="29"/>
      <c r="AI10" s="33" t="s">
        <v>1118</v>
      </c>
      <c r="AJ10" s="29"/>
      <c r="AK10" s="29"/>
    </row>
    <row r="11" spans="1:37" ht="106" customHeight="1">
      <c r="A11" s="64" t="s">
        <v>25</v>
      </c>
      <c r="B11" s="49" t="s">
        <v>1119</v>
      </c>
      <c r="C11" s="44" t="s">
        <v>1115</v>
      </c>
      <c r="D11" s="44" t="s">
        <v>1120</v>
      </c>
      <c r="E11" s="58"/>
      <c r="F11" s="58"/>
      <c r="G11" s="58"/>
      <c r="H11" s="58"/>
      <c r="I11" s="58"/>
      <c r="J11" s="48">
        <v>2016</v>
      </c>
      <c r="K11" s="44" t="s">
        <v>1121</v>
      </c>
      <c r="L11" s="44" t="s">
        <v>631</v>
      </c>
      <c r="M11" s="45"/>
      <c r="N11" s="45"/>
      <c r="O11" s="45"/>
      <c r="P11" s="45"/>
      <c r="Q11" s="45"/>
      <c r="R11" s="44" t="s">
        <v>1122</v>
      </c>
      <c r="S11" s="44" t="s">
        <v>1123</v>
      </c>
      <c r="T11" s="27" t="s">
        <v>57</v>
      </c>
      <c r="U11" s="29"/>
      <c r="V11" s="29"/>
      <c r="W11" s="29"/>
      <c r="X11" s="29"/>
      <c r="Y11" s="29"/>
      <c r="Z11" s="29"/>
      <c r="AA11" s="29"/>
      <c r="AB11" s="29"/>
      <c r="AC11" s="29"/>
      <c r="AD11" s="29"/>
      <c r="AE11" s="29"/>
      <c r="AF11" s="29"/>
      <c r="AG11" s="29"/>
      <c r="AH11" s="29"/>
      <c r="AI11" s="33" t="s">
        <v>1124</v>
      </c>
      <c r="AJ11" s="29"/>
      <c r="AK11" s="29"/>
    </row>
    <row r="12" spans="1:37" ht="85" customHeight="1">
      <c r="A12" s="66" t="s">
        <v>25</v>
      </c>
      <c r="B12" s="51" t="s">
        <v>1170</v>
      </c>
      <c r="C12" s="44" t="s">
        <v>1156</v>
      </c>
      <c r="D12" s="58"/>
      <c r="E12" s="58"/>
      <c r="F12" s="58"/>
      <c r="G12" s="58"/>
      <c r="H12" s="58"/>
      <c r="I12" s="58"/>
      <c r="J12" s="48">
        <v>2016</v>
      </c>
      <c r="K12" s="44" t="s">
        <v>1171</v>
      </c>
      <c r="L12" s="44" t="s">
        <v>41</v>
      </c>
      <c r="M12" s="45"/>
      <c r="N12" s="45"/>
      <c r="O12" s="45"/>
      <c r="P12" s="45"/>
      <c r="Q12" s="45"/>
      <c r="R12" s="44" t="s">
        <v>940</v>
      </c>
      <c r="S12" s="44" t="s">
        <v>1172</v>
      </c>
      <c r="T12" s="27" t="s">
        <v>1173</v>
      </c>
      <c r="U12" s="29" t="s">
        <v>1174</v>
      </c>
      <c r="V12" s="29" t="s">
        <v>1175</v>
      </c>
      <c r="W12" s="29" t="s">
        <v>1176</v>
      </c>
      <c r="X12" s="29" t="s">
        <v>1177</v>
      </c>
      <c r="Y12" s="29" t="s">
        <v>1178</v>
      </c>
      <c r="Z12" s="29"/>
      <c r="AA12" s="29"/>
      <c r="AB12" s="29"/>
      <c r="AC12" s="29"/>
      <c r="AD12" s="29"/>
      <c r="AE12" s="29"/>
      <c r="AF12" s="29"/>
      <c r="AG12" s="29"/>
      <c r="AH12" s="29"/>
      <c r="AI12" s="33" t="s">
        <v>1179</v>
      </c>
      <c r="AJ12" s="29"/>
      <c r="AK12" s="29"/>
    </row>
    <row r="13" spans="1:37" ht="77" customHeight="1">
      <c r="A13" s="66" t="s">
        <v>25</v>
      </c>
      <c r="B13" s="51" t="s">
        <v>1251</v>
      </c>
      <c r="C13" s="44" t="s">
        <v>1156</v>
      </c>
      <c r="D13" s="58"/>
      <c r="E13" s="58"/>
      <c r="F13" s="58"/>
      <c r="G13" s="58"/>
      <c r="H13" s="58"/>
      <c r="I13" s="58"/>
      <c r="J13" s="48">
        <v>2016</v>
      </c>
      <c r="K13" s="44" t="s">
        <v>1252</v>
      </c>
      <c r="L13" s="44" t="s">
        <v>41</v>
      </c>
      <c r="M13" s="45"/>
      <c r="N13" s="45"/>
      <c r="O13" s="45"/>
      <c r="P13" s="45"/>
      <c r="Q13" s="45"/>
      <c r="R13" s="44" t="s">
        <v>940</v>
      </c>
      <c r="S13" s="44" t="s">
        <v>1253</v>
      </c>
      <c r="T13" s="27" t="s">
        <v>1254</v>
      </c>
      <c r="U13" s="29" t="s">
        <v>1255</v>
      </c>
      <c r="V13" s="29" t="s">
        <v>1256</v>
      </c>
      <c r="W13" s="29" t="s">
        <v>1257</v>
      </c>
      <c r="X13" s="29" t="s">
        <v>1258</v>
      </c>
      <c r="Y13" s="29"/>
      <c r="Z13" s="29"/>
      <c r="AA13" s="29"/>
      <c r="AB13" s="29"/>
      <c r="AC13" s="29"/>
      <c r="AD13" s="29"/>
      <c r="AE13" s="29"/>
      <c r="AF13" s="29"/>
      <c r="AG13" s="29"/>
      <c r="AH13" s="29"/>
      <c r="AI13" s="33" t="s">
        <v>1259</v>
      </c>
      <c r="AJ13" s="29"/>
      <c r="AK13" s="29"/>
    </row>
    <row r="14" spans="1:37" ht="104" customHeight="1">
      <c r="A14" s="64" t="s">
        <v>25</v>
      </c>
      <c r="B14" s="56" t="str">
        <f>HYPERLINK("https://apps.webofknowledge.com/full_record.do?product=WOS&amp;search_mode=GeneralSearch&amp;qid=5&amp;SID=2DSKlEYPndjZeiiIqZy&amp;page=1&amp;doc=4","Professionalising the British film industry: the UK Film Council and public support for film production")</f>
        <v>Professionalising the British film industry: the UK Film Council and public support for film production</v>
      </c>
      <c r="C14" s="44" t="s">
        <v>1262</v>
      </c>
      <c r="D14" s="58"/>
      <c r="E14" s="58"/>
      <c r="F14" s="58"/>
      <c r="G14" s="58"/>
      <c r="H14" s="58"/>
      <c r="I14" s="58"/>
      <c r="J14" s="48">
        <v>2016</v>
      </c>
      <c r="K14" s="44" t="s">
        <v>1854</v>
      </c>
      <c r="L14" s="45" t="s">
        <v>41</v>
      </c>
      <c r="M14" s="45"/>
      <c r="N14" s="45"/>
      <c r="O14" s="45"/>
      <c r="P14" s="45"/>
      <c r="Q14" s="45"/>
      <c r="R14" s="44" t="s">
        <v>1855</v>
      </c>
      <c r="S14" s="44" t="s">
        <v>1856</v>
      </c>
      <c r="T14" s="27" t="s">
        <v>1857</v>
      </c>
      <c r="U14" s="29" t="s">
        <v>1858</v>
      </c>
      <c r="V14" s="29" t="s">
        <v>1859</v>
      </c>
      <c r="W14" s="29" t="s">
        <v>1860</v>
      </c>
      <c r="X14" s="29" t="s">
        <v>953</v>
      </c>
      <c r="Y14" s="29"/>
      <c r="Z14" s="29"/>
      <c r="AA14" s="29"/>
      <c r="AB14" s="29"/>
      <c r="AC14" s="29"/>
      <c r="AD14" s="29"/>
      <c r="AE14" s="29"/>
      <c r="AF14" s="29"/>
      <c r="AG14" s="29"/>
      <c r="AH14" s="29"/>
      <c r="AI14" s="33" t="s">
        <v>1861</v>
      </c>
      <c r="AJ14" s="29"/>
      <c r="AK14" s="29"/>
    </row>
    <row r="15" spans="1:37" ht="126" customHeight="1">
      <c r="A15" s="64" t="s">
        <v>25</v>
      </c>
      <c r="B15" s="49" t="s">
        <v>1940</v>
      </c>
      <c r="C15" s="44" t="s">
        <v>1941</v>
      </c>
      <c r="D15" s="58"/>
      <c r="E15" s="58"/>
      <c r="F15" s="58"/>
      <c r="G15" s="58"/>
      <c r="H15" s="58"/>
      <c r="I15" s="58"/>
      <c r="J15" s="48">
        <v>2016</v>
      </c>
      <c r="K15" s="44" t="s">
        <v>1942</v>
      </c>
      <c r="L15" s="44" t="s">
        <v>41</v>
      </c>
      <c r="M15" s="45"/>
      <c r="N15" s="45"/>
      <c r="O15" s="45"/>
      <c r="P15" s="45"/>
      <c r="Q15" s="45"/>
      <c r="R15" s="44" t="s">
        <v>1774</v>
      </c>
      <c r="S15" s="44" t="s">
        <v>1943</v>
      </c>
      <c r="T15" s="27" t="s">
        <v>1944</v>
      </c>
      <c r="U15" s="29" t="s">
        <v>1945</v>
      </c>
      <c r="V15" s="29" t="s">
        <v>1946</v>
      </c>
      <c r="W15" s="29" t="s">
        <v>1947</v>
      </c>
      <c r="X15" s="29" t="s">
        <v>1948</v>
      </c>
      <c r="Y15" s="29" t="s">
        <v>1949</v>
      </c>
      <c r="Z15" s="29" t="s">
        <v>1950</v>
      </c>
      <c r="AA15" s="29"/>
      <c r="AB15" s="29"/>
      <c r="AC15" s="29"/>
      <c r="AD15" s="29"/>
      <c r="AE15" s="29"/>
      <c r="AF15" s="29"/>
      <c r="AG15" s="29"/>
      <c r="AH15" s="29"/>
      <c r="AI15" s="33" t="s">
        <v>1951</v>
      </c>
      <c r="AJ15" s="29"/>
      <c r="AK15" s="29"/>
    </row>
    <row r="16" spans="1:37" ht="64" customHeight="1">
      <c r="A16" s="64" t="s">
        <v>25</v>
      </c>
      <c r="B16" s="49" t="s">
        <v>2029</v>
      </c>
      <c r="C16" s="44" t="s">
        <v>1771</v>
      </c>
      <c r="D16" s="44" t="s">
        <v>2030</v>
      </c>
      <c r="E16" s="44" t="s">
        <v>2031</v>
      </c>
      <c r="F16" s="44" t="s">
        <v>2032</v>
      </c>
      <c r="G16" s="58"/>
      <c r="H16" s="58"/>
      <c r="I16" s="58"/>
      <c r="J16" s="48">
        <v>2016</v>
      </c>
      <c r="K16" s="44" t="s">
        <v>2026</v>
      </c>
      <c r="L16" s="44" t="s">
        <v>41</v>
      </c>
      <c r="M16" s="44" t="s">
        <v>2033</v>
      </c>
      <c r="N16" s="44" t="s">
        <v>2034</v>
      </c>
      <c r="O16" s="44" t="s">
        <v>2035</v>
      </c>
      <c r="P16" s="45"/>
      <c r="Q16" s="45"/>
      <c r="R16" s="44" t="s">
        <v>1774</v>
      </c>
      <c r="S16" s="44" t="s">
        <v>2036</v>
      </c>
      <c r="T16" s="27" t="s">
        <v>57</v>
      </c>
      <c r="U16" s="29"/>
      <c r="V16" s="29"/>
      <c r="W16" s="29"/>
      <c r="X16" s="29"/>
      <c r="Y16" s="29"/>
      <c r="Z16" s="29"/>
      <c r="AA16" s="29"/>
      <c r="AB16" s="29"/>
      <c r="AC16" s="29"/>
      <c r="AD16" s="29"/>
      <c r="AE16" s="29"/>
      <c r="AF16" s="29"/>
      <c r="AG16" s="29"/>
      <c r="AH16" s="29"/>
      <c r="AI16" s="33" t="s">
        <v>2037</v>
      </c>
      <c r="AJ16" s="29"/>
      <c r="AK16" s="29"/>
    </row>
    <row r="17" spans="1:37" ht="74" customHeight="1">
      <c r="A17" s="65" t="s">
        <v>25</v>
      </c>
      <c r="B17" s="45" t="s">
        <v>2061</v>
      </c>
      <c r="C17" s="46" t="s">
        <v>52</v>
      </c>
      <c r="D17" s="46" t="s">
        <v>2062</v>
      </c>
      <c r="E17" s="46" t="s">
        <v>2063</v>
      </c>
      <c r="F17" s="57"/>
      <c r="G17" s="57"/>
      <c r="H17" s="57"/>
      <c r="I17" s="57"/>
      <c r="J17" s="48">
        <v>2016</v>
      </c>
      <c r="K17" s="45" t="s">
        <v>2064</v>
      </c>
      <c r="L17" s="46" t="s">
        <v>42</v>
      </c>
      <c r="M17" s="46" t="s">
        <v>1086</v>
      </c>
      <c r="N17" s="46" t="s">
        <v>2065</v>
      </c>
      <c r="O17" s="45"/>
      <c r="P17" s="45"/>
      <c r="Q17" s="45"/>
      <c r="R17" s="46" t="s">
        <v>61</v>
      </c>
      <c r="S17" s="46" t="s">
        <v>2066</v>
      </c>
      <c r="T17" s="29" t="s">
        <v>2067</v>
      </c>
      <c r="U17" s="29" t="s">
        <v>73</v>
      </c>
      <c r="V17" s="29" t="s">
        <v>1552</v>
      </c>
      <c r="W17" s="29" t="s">
        <v>2068</v>
      </c>
      <c r="X17" s="30"/>
      <c r="Y17" s="30"/>
      <c r="Z17" s="30"/>
      <c r="AA17" s="30"/>
      <c r="AB17" s="30"/>
      <c r="AC17" s="30"/>
      <c r="AD17" s="30"/>
      <c r="AE17" s="30"/>
      <c r="AF17" s="30"/>
      <c r="AG17" s="30"/>
      <c r="AH17" s="30"/>
      <c r="AI17" s="31" t="s">
        <v>2069</v>
      </c>
      <c r="AJ17" s="29"/>
      <c r="AK17" s="29"/>
    </row>
    <row r="18" spans="1:37" ht="65" customHeight="1">
      <c r="A18" s="64" t="s">
        <v>25</v>
      </c>
      <c r="B18" s="49" t="s">
        <v>2264</v>
      </c>
      <c r="C18" s="44" t="s">
        <v>2265</v>
      </c>
      <c r="D18" s="58"/>
      <c r="E18" s="58"/>
      <c r="F18" s="58"/>
      <c r="G18" s="58"/>
      <c r="H18" s="58"/>
      <c r="I18" s="58"/>
      <c r="J18" s="48">
        <v>2016</v>
      </c>
      <c r="K18" s="44" t="s">
        <v>2266</v>
      </c>
      <c r="L18" s="44" t="s">
        <v>631</v>
      </c>
      <c r="M18" s="45"/>
      <c r="N18" s="45"/>
      <c r="O18" s="45"/>
      <c r="P18" s="45"/>
      <c r="Q18" s="45"/>
      <c r="R18" s="44" t="s">
        <v>2267</v>
      </c>
      <c r="S18" s="44" t="s">
        <v>2268</v>
      </c>
      <c r="T18" s="27" t="s">
        <v>2269</v>
      </c>
      <c r="U18" s="29" t="s">
        <v>2270</v>
      </c>
      <c r="V18" s="29" t="s">
        <v>2271</v>
      </c>
      <c r="W18" s="29" t="s">
        <v>2272</v>
      </c>
      <c r="X18" s="29" t="s">
        <v>2273</v>
      </c>
      <c r="Y18" s="29" t="s">
        <v>2274</v>
      </c>
      <c r="Z18" s="29" t="s">
        <v>2275</v>
      </c>
      <c r="AA18" s="29" t="s">
        <v>2276</v>
      </c>
      <c r="AB18" s="29"/>
      <c r="AC18" s="29"/>
      <c r="AD18" s="29"/>
      <c r="AE18" s="29"/>
      <c r="AF18" s="29"/>
      <c r="AG18" s="29"/>
      <c r="AH18" s="29"/>
      <c r="AI18" s="33" t="s">
        <v>2277</v>
      </c>
      <c r="AJ18" s="29"/>
      <c r="AK18" s="29"/>
    </row>
    <row r="19" spans="1:37" ht="72" customHeight="1">
      <c r="A19" s="65" t="s">
        <v>25</v>
      </c>
      <c r="B19" s="45" t="s">
        <v>2565</v>
      </c>
      <c r="C19" s="46" t="s">
        <v>2566</v>
      </c>
      <c r="D19" s="46" t="s">
        <v>2567</v>
      </c>
      <c r="E19" s="46" t="s">
        <v>675</v>
      </c>
      <c r="F19" s="57"/>
      <c r="G19" s="57"/>
      <c r="H19" s="57"/>
      <c r="I19" s="57"/>
      <c r="J19" s="48">
        <v>2016</v>
      </c>
      <c r="K19" s="45" t="s">
        <v>2568</v>
      </c>
      <c r="L19" s="46" t="s">
        <v>2569</v>
      </c>
      <c r="M19" s="46" t="s">
        <v>2570</v>
      </c>
      <c r="N19" s="45"/>
      <c r="O19" s="45"/>
      <c r="P19" s="45"/>
      <c r="Q19" s="45"/>
      <c r="R19" s="46" t="s">
        <v>243</v>
      </c>
      <c r="S19" s="46" t="s">
        <v>2571</v>
      </c>
      <c r="T19" s="29" t="s">
        <v>2572</v>
      </c>
      <c r="U19" s="29" t="s">
        <v>2573</v>
      </c>
      <c r="V19" s="29" t="s">
        <v>2574</v>
      </c>
      <c r="W19" s="29" t="s">
        <v>745</v>
      </c>
      <c r="X19" s="29" t="s">
        <v>2575</v>
      </c>
      <c r="Y19" s="30"/>
      <c r="Z19" s="30"/>
      <c r="AA19" s="30"/>
      <c r="AB19" s="30"/>
      <c r="AC19" s="30"/>
      <c r="AD19" s="30"/>
      <c r="AE19" s="30"/>
      <c r="AF19" s="30"/>
      <c r="AG19" s="30"/>
      <c r="AH19" s="30"/>
      <c r="AI19" s="31" t="s">
        <v>2576</v>
      </c>
      <c r="AJ19" s="29"/>
      <c r="AK19" s="29"/>
    </row>
    <row r="20" spans="1:37" ht="63" customHeight="1">
      <c r="A20" s="64" t="s">
        <v>25</v>
      </c>
      <c r="B20" s="49" t="s">
        <v>2577</v>
      </c>
      <c r="C20" s="44" t="s">
        <v>2578</v>
      </c>
      <c r="D20" s="44" t="s">
        <v>305</v>
      </c>
      <c r="E20" s="58"/>
      <c r="F20" s="58"/>
      <c r="G20" s="58"/>
      <c r="H20" s="58"/>
      <c r="I20" s="58"/>
      <c r="J20" s="48">
        <v>2016</v>
      </c>
      <c r="K20" s="44" t="s">
        <v>1041</v>
      </c>
      <c r="L20" s="44" t="s">
        <v>197</v>
      </c>
      <c r="M20" s="45"/>
      <c r="N20" s="45"/>
      <c r="O20" s="45"/>
      <c r="P20" s="45"/>
      <c r="Q20" s="45"/>
      <c r="R20" s="44" t="s">
        <v>321</v>
      </c>
      <c r="S20" s="44" t="s">
        <v>2579</v>
      </c>
      <c r="T20" s="27" t="s">
        <v>57</v>
      </c>
      <c r="U20" s="29"/>
      <c r="V20" s="29"/>
      <c r="W20" s="29"/>
      <c r="X20" s="29"/>
      <c r="Y20" s="29"/>
      <c r="Z20" s="29"/>
      <c r="AA20" s="29"/>
      <c r="AB20" s="29"/>
      <c r="AC20" s="29"/>
      <c r="AD20" s="29"/>
      <c r="AE20" s="29"/>
      <c r="AF20" s="29"/>
      <c r="AG20" s="29"/>
      <c r="AH20" s="29"/>
      <c r="AI20" s="33" t="s">
        <v>2580</v>
      </c>
      <c r="AJ20" s="29"/>
      <c r="AK20" s="29"/>
    </row>
    <row r="21" spans="1:37" ht="71" customHeight="1">
      <c r="A21" s="64" t="s">
        <v>25</v>
      </c>
      <c r="B21" s="49" t="s">
        <v>2859</v>
      </c>
      <c r="C21" s="44" t="s">
        <v>1596</v>
      </c>
      <c r="D21" s="58"/>
      <c r="E21" s="58"/>
      <c r="F21" s="58"/>
      <c r="G21" s="58"/>
      <c r="H21" s="58"/>
      <c r="I21" s="58"/>
      <c r="J21" s="48">
        <v>2016</v>
      </c>
      <c r="K21" s="44" t="s">
        <v>2860</v>
      </c>
      <c r="L21" s="44" t="s">
        <v>631</v>
      </c>
      <c r="M21" s="45"/>
      <c r="N21" s="45"/>
      <c r="O21" s="45"/>
      <c r="P21" s="45"/>
      <c r="Q21" s="45"/>
      <c r="R21" s="44" t="s">
        <v>2861</v>
      </c>
      <c r="S21" s="44" t="s">
        <v>2862</v>
      </c>
      <c r="T21" s="27" t="s">
        <v>2863</v>
      </c>
      <c r="U21" s="29" t="s">
        <v>2864</v>
      </c>
      <c r="V21" s="29" t="s">
        <v>254</v>
      </c>
      <c r="W21" s="29" t="s">
        <v>2865</v>
      </c>
      <c r="X21" s="29"/>
      <c r="Y21" s="29"/>
      <c r="Z21" s="29"/>
      <c r="AA21" s="29"/>
      <c r="AB21" s="29"/>
      <c r="AC21" s="29"/>
      <c r="AD21" s="29"/>
      <c r="AE21" s="29"/>
      <c r="AF21" s="29"/>
      <c r="AG21" s="29"/>
      <c r="AH21" s="29"/>
      <c r="AI21" s="33" t="s">
        <v>2866</v>
      </c>
      <c r="AJ21" s="30"/>
      <c r="AK21" s="30"/>
    </row>
    <row r="22" spans="1:37" ht="55" customHeight="1">
      <c r="A22" s="66" t="s">
        <v>25</v>
      </c>
      <c r="B22" s="51" t="s">
        <v>184</v>
      </c>
      <c r="C22" s="44" t="s">
        <v>185</v>
      </c>
      <c r="D22" s="44" t="s">
        <v>186</v>
      </c>
      <c r="E22" s="58"/>
      <c r="F22" s="58"/>
      <c r="G22" s="58"/>
      <c r="H22" s="58"/>
      <c r="I22" s="58"/>
      <c r="J22" s="48">
        <v>2015</v>
      </c>
      <c r="K22" s="44" t="s">
        <v>187</v>
      </c>
      <c r="L22" s="44" t="s">
        <v>154</v>
      </c>
      <c r="M22" s="45"/>
      <c r="N22" s="45"/>
      <c r="O22" s="45"/>
      <c r="P22" s="45"/>
      <c r="Q22" s="45"/>
      <c r="R22" s="44" t="s">
        <v>188</v>
      </c>
      <c r="S22" s="100" t="s">
        <v>189</v>
      </c>
      <c r="T22" s="27" t="s">
        <v>57</v>
      </c>
      <c r="U22" s="29"/>
      <c r="V22" s="29"/>
      <c r="W22" s="29"/>
      <c r="X22" s="29"/>
      <c r="Y22" s="29"/>
      <c r="Z22" s="29"/>
      <c r="AA22" s="29"/>
      <c r="AB22" s="29"/>
      <c r="AC22" s="29"/>
      <c r="AD22" s="29"/>
      <c r="AE22" s="29"/>
      <c r="AF22" s="29"/>
      <c r="AG22" s="29"/>
      <c r="AH22" s="29"/>
      <c r="AI22" s="33" t="s">
        <v>190</v>
      </c>
      <c r="AJ22" s="29"/>
      <c r="AK22" s="29"/>
    </row>
    <row r="23" spans="1:37" ht="75" customHeight="1">
      <c r="A23" s="64" t="s">
        <v>25</v>
      </c>
      <c r="B23" s="49" t="s">
        <v>433</v>
      </c>
      <c r="C23" s="44" t="s">
        <v>434</v>
      </c>
      <c r="D23" s="44" t="s">
        <v>435</v>
      </c>
      <c r="E23" s="44" t="s">
        <v>436</v>
      </c>
      <c r="F23" s="58"/>
      <c r="G23" s="58"/>
      <c r="H23" s="58"/>
      <c r="I23" s="58"/>
      <c r="J23" s="48">
        <v>2015</v>
      </c>
      <c r="K23" s="44" t="s">
        <v>437</v>
      </c>
      <c r="L23" s="44" t="s">
        <v>438</v>
      </c>
      <c r="M23" s="45"/>
      <c r="N23" s="45"/>
      <c r="O23" s="45"/>
      <c r="P23" s="45"/>
      <c r="Q23" s="45"/>
      <c r="R23" s="44" t="s">
        <v>439</v>
      </c>
      <c r="S23" s="44" t="s">
        <v>440</v>
      </c>
      <c r="T23" s="27" t="s">
        <v>120</v>
      </c>
      <c r="U23" s="29" t="s">
        <v>441</v>
      </c>
      <c r="V23" s="29" t="s">
        <v>442</v>
      </c>
      <c r="W23" s="29" t="s">
        <v>443</v>
      </c>
      <c r="X23" s="29" t="s">
        <v>164</v>
      </c>
      <c r="Y23" s="29" t="s">
        <v>163</v>
      </c>
      <c r="Z23" s="29" t="s">
        <v>444</v>
      </c>
      <c r="AA23" s="29" t="s">
        <v>33</v>
      </c>
      <c r="AB23" s="29" t="s">
        <v>445</v>
      </c>
      <c r="AC23" s="29" t="s">
        <v>446</v>
      </c>
      <c r="AD23" s="29" t="s">
        <v>447</v>
      </c>
      <c r="AE23" s="29"/>
      <c r="AF23" s="29"/>
      <c r="AG23" s="29"/>
      <c r="AH23" s="29"/>
      <c r="AI23" s="33" t="s">
        <v>448</v>
      </c>
      <c r="AJ23" s="29"/>
      <c r="AK23" s="29"/>
    </row>
    <row r="24" spans="1:37" ht="86" customHeight="1">
      <c r="A24" s="65" t="s">
        <v>25</v>
      </c>
      <c r="B24" s="45" t="s">
        <v>762</v>
      </c>
      <c r="C24" s="44" t="s">
        <v>675</v>
      </c>
      <c r="D24" s="46" t="s">
        <v>763</v>
      </c>
      <c r="E24" s="57"/>
      <c r="F24" s="57"/>
      <c r="G24" s="57"/>
      <c r="H24" s="57"/>
      <c r="I24" s="57"/>
      <c r="J24" s="48">
        <v>2015</v>
      </c>
      <c r="K24" s="45" t="s">
        <v>764</v>
      </c>
      <c r="L24" s="46" t="s">
        <v>42</v>
      </c>
      <c r="M24" s="46" t="s">
        <v>765</v>
      </c>
      <c r="N24" s="45"/>
      <c r="O24" s="45"/>
      <c r="P24" s="45"/>
      <c r="Q24" s="45"/>
      <c r="R24" s="46" t="s">
        <v>243</v>
      </c>
      <c r="S24" s="46" t="s">
        <v>766</v>
      </c>
      <c r="T24" s="30"/>
      <c r="U24" s="30"/>
      <c r="V24" s="30"/>
      <c r="W24" s="30"/>
      <c r="X24" s="30"/>
      <c r="Y24" s="30"/>
      <c r="Z24" s="30"/>
      <c r="AA24" s="30"/>
      <c r="AB24" s="30"/>
      <c r="AC24" s="30"/>
      <c r="AD24" s="30"/>
      <c r="AE24" s="30"/>
      <c r="AF24" s="30"/>
      <c r="AG24" s="30"/>
      <c r="AH24" s="30"/>
      <c r="AI24" s="31" t="s">
        <v>767</v>
      </c>
      <c r="AJ24" s="29"/>
      <c r="AK24" s="29"/>
    </row>
    <row r="25" spans="1:37" ht="62" customHeight="1">
      <c r="A25" s="65" t="s">
        <v>25</v>
      </c>
      <c r="B25" s="45" t="s">
        <v>768</v>
      </c>
      <c r="C25" s="44" t="s">
        <v>675</v>
      </c>
      <c r="D25" s="57"/>
      <c r="E25" s="57"/>
      <c r="F25" s="57"/>
      <c r="G25" s="57"/>
      <c r="H25" s="57"/>
      <c r="I25" s="57"/>
      <c r="J25" s="48">
        <v>2015</v>
      </c>
      <c r="K25" s="45" t="s">
        <v>769</v>
      </c>
      <c r="L25" s="46" t="s">
        <v>42</v>
      </c>
      <c r="M25" s="45"/>
      <c r="N25" s="45"/>
      <c r="O25" s="45"/>
      <c r="P25" s="45"/>
      <c r="Q25" s="45"/>
      <c r="R25" s="46" t="s">
        <v>243</v>
      </c>
      <c r="S25" s="46" t="s">
        <v>770</v>
      </c>
      <c r="T25" s="30"/>
      <c r="U25" s="30"/>
      <c r="V25" s="30"/>
      <c r="W25" s="30"/>
      <c r="X25" s="30"/>
      <c r="Y25" s="30"/>
      <c r="Z25" s="30"/>
      <c r="AA25" s="30"/>
      <c r="AB25" s="30"/>
      <c r="AC25" s="30"/>
      <c r="AD25" s="30"/>
      <c r="AE25" s="30"/>
      <c r="AF25" s="30"/>
      <c r="AG25" s="30"/>
      <c r="AH25" s="30"/>
      <c r="AI25" s="31" t="s">
        <v>771</v>
      </c>
      <c r="AJ25" s="29"/>
      <c r="AK25" s="29"/>
    </row>
    <row r="26" spans="1:37" ht="92" customHeight="1">
      <c r="A26" s="65" t="s">
        <v>25</v>
      </c>
      <c r="B26" s="45" t="s">
        <v>776</v>
      </c>
      <c r="C26" s="44" t="s">
        <v>675</v>
      </c>
      <c r="D26" s="46" t="s">
        <v>777</v>
      </c>
      <c r="E26" s="57"/>
      <c r="F26" s="57"/>
      <c r="G26" s="57"/>
      <c r="H26" s="57"/>
      <c r="I26" s="57"/>
      <c r="J26" s="48">
        <v>2015</v>
      </c>
      <c r="K26" s="45" t="s">
        <v>576</v>
      </c>
      <c r="L26" s="46" t="s">
        <v>42</v>
      </c>
      <c r="M26" s="46" t="s">
        <v>98</v>
      </c>
      <c r="N26" s="45"/>
      <c r="O26" s="45"/>
      <c r="P26" s="45"/>
      <c r="Q26" s="45"/>
      <c r="R26" s="46" t="s">
        <v>243</v>
      </c>
      <c r="S26" s="46" t="s">
        <v>778</v>
      </c>
      <c r="T26" s="30"/>
      <c r="U26" s="30"/>
      <c r="V26" s="30"/>
      <c r="W26" s="30"/>
      <c r="X26" s="30"/>
      <c r="Y26" s="30"/>
      <c r="Z26" s="30"/>
      <c r="AA26" s="30"/>
      <c r="AB26" s="30"/>
      <c r="AC26" s="30"/>
      <c r="AD26" s="30"/>
      <c r="AE26" s="30"/>
      <c r="AF26" s="30"/>
      <c r="AG26" s="30"/>
      <c r="AH26" s="30"/>
      <c r="AI26" s="31" t="s">
        <v>779</v>
      </c>
      <c r="AJ26" s="29"/>
      <c r="AK26" s="29"/>
    </row>
    <row r="27" spans="1:37" ht="77" customHeight="1">
      <c r="A27" s="65" t="s">
        <v>25</v>
      </c>
      <c r="B27" s="45" t="s">
        <v>826</v>
      </c>
      <c r="C27" s="46" t="s">
        <v>827</v>
      </c>
      <c r="D27" s="59"/>
      <c r="E27" s="59"/>
      <c r="F27" s="59"/>
      <c r="G27" s="59"/>
      <c r="H27" s="59"/>
      <c r="I27" s="59"/>
      <c r="J27" s="48">
        <v>2015</v>
      </c>
      <c r="K27" s="52" t="s">
        <v>60</v>
      </c>
      <c r="L27" s="45" t="s">
        <v>525</v>
      </c>
      <c r="M27" s="45"/>
      <c r="N27" s="45"/>
      <c r="O27" s="45"/>
      <c r="P27" s="45"/>
      <c r="Q27" s="45"/>
      <c r="R27" s="46" t="s">
        <v>828</v>
      </c>
      <c r="S27" s="46" t="s">
        <v>829</v>
      </c>
      <c r="T27" s="29" t="s">
        <v>57</v>
      </c>
      <c r="U27" s="29"/>
      <c r="V27" s="29"/>
      <c r="W27" s="29"/>
      <c r="X27" s="29"/>
      <c r="Y27" s="29"/>
      <c r="Z27" s="29"/>
      <c r="AA27" s="29"/>
      <c r="AB27" s="29"/>
      <c r="AC27" s="29"/>
      <c r="AD27" s="29"/>
      <c r="AE27" s="29"/>
      <c r="AF27" s="29"/>
      <c r="AG27" s="29"/>
      <c r="AH27" s="29"/>
      <c r="AI27" s="36" t="s">
        <v>830</v>
      </c>
      <c r="AJ27" s="29"/>
      <c r="AK27" s="29"/>
    </row>
    <row r="28" spans="1:37" ht="86" customHeight="1">
      <c r="A28" s="64" t="s">
        <v>25</v>
      </c>
      <c r="B28" s="49" t="s">
        <v>1129</v>
      </c>
      <c r="C28" s="44" t="s">
        <v>1115</v>
      </c>
      <c r="D28" s="58"/>
      <c r="E28" s="58"/>
      <c r="F28" s="58"/>
      <c r="G28" s="58"/>
      <c r="H28" s="58"/>
      <c r="I28" s="58"/>
      <c r="J28" s="48">
        <v>2015</v>
      </c>
      <c r="K28" s="44" t="s">
        <v>1130</v>
      </c>
      <c r="L28" s="44" t="s">
        <v>631</v>
      </c>
      <c r="M28" s="44" t="s">
        <v>98</v>
      </c>
      <c r="N28" s="45"/>
      <c r="O28" s="45"/>
      <c r="P28" s="45"/>
      <c r="Q28" s="45"/>
      <c r="R28" s="44" t="s">
        <v>1063</v>
      </c>
      <c r="S28" s="44" t="s">
        <v>1131</v>
      </c>
      <c r="T28" s="27" t="s">
        <v>1132</v>
      </c>
      <c r="U28" s="29" t="s">
        <v>1133</v>
      </c>
      <c r="V28" s="29" t="s">
        <v>254</v>
      </c>
      <c r="W28" s="29" t="s">
        <v>1134</v>
      </c>
      <c r="X28" s="29"/>
      <c r="Y28" s="29"/>
      <c r="Z28" s="29"/>
      <c r="AA28" s="29"/>
      <c r="AB28" s="29"/>
      <c r="AC28" s="29"/>
      <c r="AD28" s="29"/>
      <c r="AE28" s="29"/>
      <c r="AF28" s="29"/>
      <c r="AG28" s="29"/>
      <c r="AH28" s="29"/>
      <c r="AI28" s="33" t="s">
        <v>1135</v>
      </c>
      <c r="AJ28" s="29"/>
      <c r="AK28" s="29"/>
    </row>
    <row r="29" spans="1:37" ht="74" customHeight="1">
      <c r="A29" s="66" t="s">
        <v>25</v>
      </c>
      <c r="B29" s="51" t="s">
        <v>1260</v>
      </c>
      <c r="C29" s="44" t="s">
        <v>1156</v>
      </c>
      <c r="D29" s="46" t="s">
        <v>1068</v>
      </c>
      <c r="E29" s="46" t="s">
        <v>1261</v>
      </c>
      <c r="F29" s="44" t="s">
        <v>1262</v>
      </c>
      <c r="G29" s="58"/>
      <c r="H29" s="58"/>
      <c r="I29" s="58"/>
      <c r="J29" s="48">
        <v>2015</v>
      </c>
      <c r="K29" s="44" t="s">
        <v>576</v>
      </c>
      <c r="L29" s="44" t="s">
        <v>41</v>
      </c>
      <c r="M29" s="45"/>
      <c r="N29" s="45"/>
      <c r="O29" s="45"/>
      <c r="P29" s="45"/>
      <c r="Q29" s="45"/>
      <c r="R29" s="44" t="s">
        <v>940</v>
      </c>
      <c r="S29" s="44" t="s">
        <v>1263</v>
      </c>
      <c r="T29" s="27" t="s">
        <v>57</v>
      </c>
      <c r="U29" s="29"/>
      <c r="V29" s="29"/>
      <c r="W29" s="29"/>
      <c r="X29" s="29"/>
      <c r="Y29" s="29"/>
      <c r="Z29" s="29"/>
      <c r="AA29" s="29"/>
      <c r="AB29" s="29"/>
      <c r="AC29" s="29"/>
      <c r="AD29" s="29"/>
      <c r="AE29" s="29"/>
      <c r="AF29" s="29"/>
      <c r="AG29" s="29"/>
      <c r="AH29" s="29"/>
      <c r="AI29" s="33" t="s">
        <v>1264</v>
      </c>
      <c r="AJ29" s="29"/>
      <c r="AK29" s="29"/>
    </row>
    <row r="30" spans="1:37" ht="80" customHeight="1">
      <c r="A30" s="65" t="s">
        <v>25</v>
      </c>
      <c r="B30" s="45" t="s">
        <v>1450</v>
      </c>
      <c r="C30" s="46" t="s">
        <v>1432</v>
      </c>
      <c r="D30" s="57"/>
      <c r="E30" s="57"/>
      <c r="F30" s="57"/>
      <c r="G30" s="57"/>
      <c r="H30" s="57"/>
      <c r="I30" s="57"/>
      <c r="J30" s="48">
        <v>2015</v>
      </c>
      <c r="K30" s="45" t="s">
        <v>1451</v>
      </c>
      <c r="L30" s="46" t="s">
        <v>42</v>
      </c>
      <c r="M30" s="45"/>
      <c r="N30" s="45"/>
      <c r="O30" s="45"/>
      <c r="P30" s="45"/>
      <c r="Q30" s="45"/>
      <c r="R30" s="46" t="s">
        <v>1444</v>
      </c>
      <c r="S30" s="46" t="s">
        <v>1452</v>
      </c>
      <c r="T30" s="29" t="s">
        <v>1453</v>
      </c>
      <c r="U30" s="29" t="s">
        <v>1454</v>
      </c>
      <c r="V30" s="29" t="s">
        <v>1455</v>
      </c>
      <c r="W30" s="29" t="s">
        <v>1456</v>
      </c>
      <c r="X30" s="29" t="s">
        <v>1457</v>
      </c>
      <c r="Y30" s="30"/>
      <c r="Z30" s="30"/>
      <c r="AA30" s="30"/>
      <c r="AB30" s="30"/>
      <c r="AC30" s="30"/>
      <c r="AD30" s="30"/>
      <c r="AE30" s="30"/>
      <c r="AF30" s="30"/>
      <c r="AG30" s="30"/>
      <c r="AH30" s="30"/>
      <c r="AI30" s="31" t="s">
        <v>1458</v>
      </c>
      <c r="AJ30" s="29"/>
      <c r="AK30" s="29"/>
    </row>
    <row r="31" spans="1:37" ht="144" customHeight="1">
      <c r="A31" s="64" t="s">
        <v>25</v>
      </c>
      <c r="B31" s="49" t="s">
        <v>1727</v>
      </c>
      <c r="C31" s="44" t="s">
        <v>1713</v>
      </c>
      <c r="D31" s="44" t="s">
        <v>1262</v>
      </c>
      <c r="E31" s="58"/>
      <c r="F31" s="58"/>
      <c r="G31" s="58"/>
      <c r="H31" s="58"/>
      <c r="I31" s="58"/>
      <c r="J31" s="48">
        <v>2015</v>
      </c>
      <c r="K31" s="44" t="s">
        <v>60</v>
      </c>
      <c r="L31" s="44" t="s">
        <v>864</v>
      </c>
      <c r="M31" s="45"/>
      <c r="N31" s="45"/>
      <c r="O31" s="45"/>
      <c r="P31" s="45"/>
      <c r="Q31" s="45"/>
      <c r="R31" s="44" t="s">
        <v>1714</v>
      </c>
      <c r="S31" s="44" t="s">
        <v>1728</v>
      </c>
      <c r="T31" s="27" t="s">
        <v>63</v>
      </c>
      <c r="U31" s="29" t="s">
        <v>1729</v>
      </c>
      <c r="V31" s="29" t="s">
        <v>1730</v>
      </c>
      <c r="W31" s="29" t="s">
        <v>1731</v>
      </c>
      <c r="X31" s="29" t="s">
        <v>1732</v>
      </c>
      <c r="Y31" s="29" t="s">
        <v>844</v>
      </c>
      <c r="Z31" s="29"/>
      <c r="AA31" s="29"/>
      <c r="AB31" s="29"/>
      <c r="AC31" s="29"/>
      <c r="AD31" s="29"/>
      <c r="AE31" s="29"/>
      <c r="AF31" s="29"/>
      <c r="AG31" s="29"/>
      <c r="AH31" s="29"/>
      <c r="AI31" s="33" t="s">
        <v>1733</v>
      </c>
      <c r="AJ31" s="29"/>
      <c r="AK31" s="29"/>
    </row>
    <row r="32" spans="1:37" ht="103" customHeight="1">
      <c r="A32" s="64" t="s">
        <v>25</v>
      </c>
      <c r="B32" s="49" t="s">
        <v>1777</v>
      </c>
      <c r="C32" s="44" t="s">
        <v>1778</v>
      </c>
      <c r="D32" s="44" t="s">
        <v>1771</v>
      </c>
      <c r="E32" s="58"/>
      <c r="F32" s="58"/>
      <c r="G32" s="58"/>
      <c r="H32" s="58"/>
      <c r="I32" s="58"/>
      <c r="J32" s="48">
        <v>2015</v>
      </c>
      <c r="K32" s="44" t="s">
        <v>1779</v>
      </c>
      <c r="L32" s="44" t="s">
        <v>41</v>
      </c>
      <c r="M32" s="45"/>
      <c r="N32" s="45"/>
      <c r="O32" s="45"/>
      <c r="P32" s="45"/>
      <c r="Q32" s="45"/>
      <c r="R32" s="44" t="s">
        <v>1774</v>
      </c>
      <c r="S32" s="44" t="s">
        <v>1780</v>
      </c>
      <c r="T32" s="27" t="s">
        <v>407</v>
      </c>
      <c r="U32" s="29" t="s">
        <v>1781</v>
      </c>
      <c r="V32" s="29" t="s">
        <v>1133</v>
      </c>
      <c r="W32" s="29" t="s">
        <v>176</v>
      </c>
      <c r="X32" s="29" t="s">
        <v>1782</v>
      </c>
      <c r="Y32" s="29" t="s">
        <v>953</v>
      </c>
      <c r="Z32" s="29" t="s">
        <v>1783</v>
      </c>
      <c r="AA32" s="29" t="s">
        <v>1784</v>
      </c>
      <c r="AB32" s="29" t="s">
        <v>1785</v>
      </c>
      <c r="AC32" s="29"/>
      <c r="AD32" s="29"/>
      <c r="AE32" s="29"/>
      <c r="AF32" s="29"/>
      <c r="AG32" s="29"/>
      <c r="AH32" s="29"/>
      <c r="AI32" s="33" t="s">
        <v>1786</v>
      </c>
      <c r="AJ32" s="29"/>
      <c r="AK32" s="29"/>
    </row>
    <row r="33" spans="1:37" ht="83" customHeight="1">
      <c r="A33" s="64" t="s">
        <v>25</v>
      </c>
      <c r="B33" s="49" t="s">
        <v>1893</v>
      </c>
      <c r="C33" s="44" t="s">
        <v>1894</v>
      </c>
      <c r="D33" s="44" t="s">
        <v>1895</v>
      </c>
      <c r="E33" s="58"/>
      <c r="F33" s="58"/>
      <c r="G33" s="58"/>
      <c r="H33" s="58"/>
      <c r="I33" s="58"/>
      <c r="J33" s="48">
        <v>2015</v>
      </c>
      <c r="K33" s="44" t="s">
        <v>1896</v>
      </c>
      <c r="L33" s="44" t="s">
        <v>153</v>
      </c>
      <c r="M33" s="45"/>
      <c r="N33" s="45"/>
      <c r="O33" s="45"/>
      <c r="P33" s="45"/>
      <c r="Q33" s="45"/>
      <c r="R33" s="44" t="s">
        <v>210</v>
      </c>
      <c r="S33" s="44" t="s">
        <v>1897</v>
      </c>
      <c r="T33" s="27" t="s">
        <v>1898</v>
      </c>
      <c r="U33" s="29" t="s">
        <v>252</v>
      </c>
      <c r="V33" s="29" t="s">
        <v>1899</v>
      </c>
      <c r="W33" s="29" t="s">
        <v>1900</v>
      </c>
      <c r="X33" s="29" t="s">
        <v>475</v>
      </c>
      <c r="Y33" s="29" t="s">
        <v>1901</v>
      </c>
      <c r="Z33" s="29" t="s">
        <v>1134</v>
      </c>
      <c r="AA33" s="29" t="s">
        <v>1902</v>
      </c>
      <c r="AB33" s="29" t="s">
        <v>1903</v>
      </c>
      <c r="AC33" s="29" t="s">
        <v>1904</v>
      </c>
      <c r="AD33" s="29" t="s">
        <v>1905</v>
      </c>
      <c r="AE33" s="29" t="s">
        <v>1906</v>
      </c>
      <c r="AF33" s="29" t="s">
        <v>1907</v>
      </c>
      <c r="AG33" s="29"/>
      <c r="AH33" s="29"/>
      <c r="AI33" s="33" t="s">
        <v>1908</v>
      </c>
      <c r="AJ33" s="29"/>
      <c r="AK33" s="29"/>
    </row>
    <row r="34" spans="1:37" ht="82" customHeight="1">
      <c r="A34" s="64" t="s">
        <v>25</v>
      </c>
      <c r="B34" s="49" t="s">
        <v>2013</v>
      </c>
      <c r="C34" s="44" t="s">
        <v>1771</v>
      </c>
      <c r="D34" s="58"/>
      <c r="E34" s="58"/>
      <c r="F34" s="58"/>
      <c r="G34" s="58"/>
      <c r="H34" s="58"/>
      <c r="I34" s="58"/>
      <c r="J34" s="48">
        <v>2015</v>
      </c>
      <c r="K34" s="44" t="s">
        <v>2014</v>
      </c>
      <c r="L34" s="44" t="s">
        <v>41</v>
      </c>
      <c r="M34" s="45"/>
      <c r="N34" s="45"/>
      <c r="O34" s="45"/>
      <c r="P34" s="45"/>
      <c r="Q34" s="45"/>
      <c r="R34" s="44" t="s">
        <v>1774</v>
      </c>
      <c r="S34" s="44" t="s">
        <v>2015</v>
      </c>
      <c r="T34" s="27" t="s">
        <v>407</v>
      </c>
      <c r="U34" s="29" t="s">
        <v>953</v>
      </c>
      <c r="V34" s="29" t="s">
        <v>1195</v>
      </c>
      <c r="W34" s="29"/>
      <c r="X34" s="29"/>
      <c r="Y34" s="29"/>
      <c r="Z34" s="29"/>
      <c r="AA34" s="29"/>
      <c r="AB34" s="29"/>
      <c r="AC34" s="29"/>
      <c r="AD34" s="29"/>
      <c r="AE34" s="29"/>
      <c r="AF34" s="29"/>
      <c r="AG34" s="29"/>
      <c r="AH34" s="29"/>
      <c r="AI34" s="33" t="s">
        <v>2016</v>
      </c>
      <c r="AJ34" s="29"/>
      <c r="AK34" s="29"/>
    </row>
    <row r="35" spans="1:37" ht="55.5" customHeight="1">
      <c r="A35" s="66" t="s">
        <v>25</v>
      </c>
      <c r="B35" s="51" t="s">
        <v>2097</v>
      </c>
      <c r="C35" s="44" t="s">
        <v>2098</v>
      </c>
      <c r="D35" s="44" t="s">
        <v>939</v>
      </c>
      <c r="E35" s="46" t="s">
        <v>1068</v>
      </c>
      <c r="F35" s="62"/>
      <c r="G35" s="62"/>
      <c r="H35" s="62"/>
      <c r="I35" s="62"/>
      <c r="J35" s="48">
        <v>2015</v>
      </c>
      <c r="K35" s="44" t="s">
        <v>1266</v>
      </c>
      <c r="L35" s="44" t="s">
        <v>41</v>
      </c>
      <c r="M35" s="45"/>
      <c r="N35" s="45"/>
      <c r="O35" s="45"/>
      <c r="P35" s="45"/>
      <c r="Q35" s="45"/>
      <c r="R35" s="44" t="s">
        <v>940</v>
      </c>
      <c r="S35" s="44" t="s">
        <v>2099</v>
      </c>
      <c r="T35" s="27" t="s">
        <v>57</v>
      </c>
      <c r="U35" s="29"/>
      <c r="V35" s="29"/>
      <c r="W35" s="29"/>
      <c r="X35" s="29"/>
      <c r="Y35" s="29"/>
      <c r="Z35" s="29"/>
      <c r="AA35" s="29"/>
      <c r="AB35" s="29"/>
      <c r="AC35" s="29"/>
      <c r="AD35" s="29"/>
      <c r="AE35" s="29"/>
      <c r="AF35" s="29"/>
      <c r="AG35" s="29"/>
      <c r="AH35" s="29"/>
      <c r="AI35" s="33" t="s">
        <v>2100</v>
      </c>
      <c r="AJ35" s="29"/>
      <c r="AK35" s="29"/>
    </row>
    <row r="36" spans="1:37" ht="97.5" customHeight="1">
      <c r="A36" s="64" t="s">
        <v>25</v>
      </c>
      <c r="B36" s="49" t="s">
        <v>2119</v>
      </c>
      <c r="C36" s="44" t="s">
        <v>334</v>
      </c>
      <c r="D36" s="44" t="s">
        <v>305</v>
      </c>
      <c r="E36" s="44" t="s">
        <v>2120</v>
      </c>
      <c r="F36" s="58"/>
      <c r="G36" s="58"/>
      <c r="H36" s="58"/>
      <c r="I36" s="58"/>
      <c r="J36" s="48">
        <v>2015</v>
      </c>
      <c r="K36" s="44" t="s">
        <v>2121</v>
      </c>
      <c r="L36" s="44" t="s">
        <v>197</v>
      </c>
      <c r="M36" s="45"/>
      <c r="N36" s="45"/>
      <c r="O36" s="45"/>
      <c r="P36" s="45"/>
      <c r="Q36" s="45"/>
      <c r="R36" s="44" t="s">
        <v>321</v>
      </c>
      <c r="S36" s="44" t="s">
        <v>2122</v>
      </c>
      <c r="T36" s="27" t="s">
        <v>1026</v>
      </c>
      <c r="U36" s="29" t="s">
        <v>2123</v>
      </c>
      <c r="V36" s="29" t="s">
        <v>2124</v>
      </c>
      <c r="W36" s="29" t="s">
        <v>2125</v>
      </c>
      <c r="X36" s="29" t="s">
        <v>2126</v>
      </c>
      <c r="Y36" s="29" t="s">
        <v>1095</v>
      </c>
      <c r="Z36" s="29"/>
      <c r="AA36" s="29"/>
      <c r="AB36" s="29"/>
      <c r="AC36" s="29"/>
      <c r="AD36" s="29"/>
      <c r="AE36" s="29"/>
      <c r="AF36" s="29"/>
      <c r="AG36" s="29"/>
      <c r="AH36" s="29"/>
      <c r="AI36" s="33" t="s">
        <v>2127</v>
      </c>
      <c r="AJ36" s="29"/>
      <c r="AK36" s="29"/>
    </row>
    <row r="37" spans="1:37" ht="103" customHeight="1">
      <c r="A37" s="64" t="s">
        <v>25</v>
      </c>
      <c r="B37" s="49" t="s">
        <v>2278</v>
      </c>
      <c r="C37" s="44" t="s">
        <v>2279</v>
      </c>
      <c r="D37" s="44" t="s">
        <v>2280</v>
      </c>
      <c r="E37" s="44" t="s">
        <v>2281</v>
      </c>
      <c r="F37" s="58"/>
      <c r="G37" s="58"/>
      <c r="H37" s="58"/>
      <c r="I37" s="58"/>
      <c r="J37" s="48">
        <v>2015</v>
      </c>
      <c r="K37" s="44" t="s">
        <v>1270</v>
      </c>
      <c r="L37" s="44" t="s">
        <v>42</v>
      </c>
      <c r="M37" s="45"/>
      <c r="N37" s="45"/>
      <c r="O37" s="45"/>
      <c r="P37" s="45"/>
      <c r="Q37" s="45"/>
      <c r="R37" s="44" t="s">
        <v>1271</v>
      </c>
      <c r="S37" s="44" t="s">
        <v>2282</v>
      </c>
      <c r="T37" s="27" t="s">
        <v>2283</v>
      </c>
      <c r="U37" s="29" t="s">
        <v>2284</v>
      </c>
      <c r="V37" s="29" t="s">
        <v>2285</v>
      </c>
      <c r="W37" s="29" t="s">
        <v>2286</v>
      </c>
      <c r="X37" s="29"/>
      <c r="Y37" s="29"/>
      <c r="Z37" s="29"/>
      <c r="AA37" s="29"/>
      <c r="AB37" s="29"/>
      <c r="AC37" s="29"/>
      <c r="AD37" s="29"/>
      <c r="AE37" s="29"/>
      <c r="AF37" s="29"/>
      <c r="AG37" s="29"/>
      <c r="AH37" s="29"/>
      <c r="AI37" s="28"/>
      <c r="AJ37" s="29"/>
      <c r="AK37" s="29"/>
    </row>
    <row r="38" spans="1:37" ht="87" customHeight="1">
      <c r="A38" s="64" t="s">
        <v>25</v>
      </c>
      <c r="B38" s="49" t="s">
        <v>2351</v>
      </c>
      <c r="C38" s="44" t="s">
        <v>2352</v>
      </c>
      <c r="D38" s="44" t="s">
        <v>1778</v>
      </c>
      <c r="E38" s="44" t="s">
        <v>1771</v>
      </c>
      <c r="F38" s="58"/>
      <c r="G38" s="58"/>
      <c r="H38" s="58"/>
      <c r="I38" s="58"/>
      <c r="J38" s="48">
        <v>2015</v>
      </c>
      <c r="K38" s="44" t="s">
        <v>2353</v>
      </c>
      <c r="L38" s="44" t="s">
        <v>41</v>
      </c>
      <c r="M38" s="45"/>
      <c r="N38" s="45"/>
      <c r="O38" s="45"/>
      <c r="P38" s="45"/>
      <c r="Q38" s="45"/>
      <c r="R38" s="44" t="s">
        <v>1774</v>
      </c>
      <c r="S38" s="44" t="s">
        <v>2354</v>
      </c>
      <c r="T38" s="27" t="s">
        <v>2355</v>
      </c>
      <c r="U38" s="29" t="s">
        <v>1781</v>
      </c>
      <c r="V38" s="29" t="s">
        <v>1177</v>
      </c>
      <c r="W38" s="29" t="s">
        <v>2356</v>
      </c>
      <c r="X38" s="29" t="s">
        <v>1785</v>
      </c>
      <c r="Y38" s="29" t="s">
        <v>2357</v>
      </c>
      <c r="Z38" s="29" t="s">
        <v>2358</v>
      </c>
      <c r="AA38" s="29" t="s">
        <v>2359</v>
      </c>
      <c r="AB38" s="29"/>
      <c r="AC38" s="29"/>
      <c r="AD38" s="29"/>
      <c r="AE38" s="29"/>
      <c r="AF38" s="29"/>
      <c r="AG38" s="29"/>
      <c r="AH38" s="29"/>
      <c r="AI38" s="33" t="s">
        <v>2360</v>
      </c>
      <c r="AJ38" s="29"/>
      <c r="AK38" s="29"/>
    </row>
    <row r="39" spans="1:37" ht="72" customHeight="1">
      <c r="A39" s="64" t="s">
        <v>25</v>
      </c>
      <c r="B39" s="49" t="s">
        <v>2430</v>
      </c>
      <c r="C39" s="44" t="s">
        <v>2407</v>
      </c>
      <c r="D39" s="58"/>
      <c r="E39" s="58"/>
      <c r="F39" s="58"/>
      <c r="G39" s="58"/>
      <c r="H39" s="58"/>
      <c r="I39" s="58"/>
      <c r="J39" s="48">
        <v>2015</v>
      </c>
      <c r="K39" s="44" t="s">
        <v>2431</v>
      </c>
      <c r="L39" s="44" t="s">
        <v>117</v>
      </c>
      <c r="M39" s="45"/>
      <c r="N39" s="45"/>
      <c r="O39" s="45"/>
      <c r="P39" s="45"/>
      <c r="Q39" s="45"/>
      <c r="R39" s="44" t="s">
        <v>2416</v>
      </c>
      <c r="S39" s="44" t="s">
        <v>2432</v>
      </c>
      <c r="T39" s="27" t="s">
        <v>2433</v>
      </c>
      <c r="U39" s="29" t="s">
        <v>2434</v>
      </c>
      <c r="V39" s="29" t="s">
        <v>2435</v>
      </c>
      <c r="W39" s="29" t="s">
        <v>2436</v>
      </c>
      <c r="X39" s="29" t="s">
        <v>2437</v>
      </c>
      <c r="Y39" s="29" t="s">
        <v>2438</v>
      </c>
      <c r="Z39" s="29" t="s">
        <v>2439</v>
      </c>
      <c r="AA39" s="29"/>
      <c r="AB39" s="29"/>
      <c r="AC39" s="29"/>
      <c r="AD39" s="29"/>
      <c r="AE39" s="29"/>
      <c r="AF39" s="29"/>
      <c r="AG39" s="29"/>
      <c r="AH39" s="29"/>
      <c r="AI39" s="33" t="s">
        <v>2440</v>
      </c>
      <c r="AJ39" s="29"/>
      <c r="AK39" s="29"/>
    </row>
    <row r="40" spans="1:37" ht="127" customHeight="1">
      <c r="A40" s="64" t="s">
        <v>25</v>
      </c>
      <c r="B40" s="49" t="s">
        <v>2627</v>
      </c>
      <c r="C40" s="44" t="s">
        <v>1068</v>
      </c>
      <c r="D40" s="58"/>
      <c r="E40" s="58"/>
      <c r="F40" s="58"/>
      <c r="G40" s="58"/>
      <c r="H40" s="58"/>
      <c r="I40" s="58"/>
      <c r="J40" s="48">
        <v>2015</v>
      </c>
      <c r="K40" s="44" t="s">
        <v>2628</v>
      </c>
      <c r="L40" s="44" t="s">
        <v>41</v>
      </c>
      <c r="M40" s="45"/>
      <c r="N40" s="45"/>
      <c r="O40" s="45"/>
      <c r="P40" s="45"/>
      <c r="Q40" s="45"/>
      <c r="R40" s="44" t="s">
        <v>940</v>
      </c>
      <c r="S40" s="44" t="s">
        <v>57</v>
      </c>
      <c r="T40" s="27" t="s">
        <v>57</v>
      </c>
      <c r="U40" s="29"/>
      <c r="V40" s="29"/>
      <c r="W40" s="29"/>
      <c r="X40" s="29"/>
      <c r="Y40" s="29"/>
      <c r="Z40" s="29"/>
      <c r="AA40" s="29"/>
      <c r="AB40" s="29"/>
      <c r="AC40" s="29"/>
      <c r="AD40" s="29"/>
      <c r="AE40" s="29"/>
      <c r="AF40" s="29"/>
      <c r="AG40" s="29"/>
      <c r="AH40" s="29"/>
      <c r="AI40" s="33" t="s">
        <v>2629</v>
      </c>
      <c r="AJ40" s="29"/>
      <c r="AK40" s="29"/>
    </row>
    <row r="41" spans="1:37" ht="89" customHeight="1">
      <c r="A41" s="64" t="s">
        <v>25</v>
      </c>
      <c r="B41" s="49" t="s">
        <v>2630</v>
      </c>
      <c r="C41" s="44" t="s">
        <v>1068</v>
      </c>
      <c r="D41" s="58"/>
      <c r="E41" s="58"/>
      <c r="F41" s="58"/>
      <c r="G41" s="58"/>
      <c r="H41" s="58"/>
      <c r="I41" s="58"/>
      <c r="J41" s="48">
        <v>2015</v>
      </c>
      <c r="K41" s="44" t="s">
        <v>2631</v>
      </c>
      <c r="L41" s="44" t="s">
        <v>41</v>
      </c>
      <c r="M41" s="45"/>
      <c r="N41" s="45"/>
      <c r="O41" s="45"/>
      <c r="P41" s="45"/>
      <c r="Q41" s="45"/>
      <c r="R41" s="44" t="s">
        <v>940</v>
      </c>
      <c r="S41" s="44" t="s">
        <v>57</v>
      </c>
      <c r="T41" s="27" t="s">
        <v>57</v>
      </c>
      <c r="U41" s="29"/>
      <c r="V41" s="29"/>
      <c r="W41" s="29"/>
      <c r="X41" s="29"/>
      <c r="Y41" s="29"/>
      <c r="Z41" s="29"/>
      <c r="AA41" s="29"/>
      <c r="AB41" s="29"/>
      <c r="AC41" s="29"/>
      <c r="AD41" s="29"/>
      <c r="AE41" s="29"/>
      <c r="AF41" s="29"/>
      <c r="AG41" s="29"/>
      <c r="AH41" s="29"/>
      <c r="AI41" s="33" t="s">
        <v>2632</v>
      </c>
      <c r="AJ41" s="29"/>
      <c r="AK41" s="29"/>
    </row>
    <row r="42" spans="1:37" ht="76" customHeight="1">
      <c r="A42" s="64" t="s">
        <v>25</v>
      </c>
      <c r="B42" s="49" t="s">
        <v>2695</v>
      </c>
      <c r="C42" s="44" t="s">
        <v>2686</v>
      </c>
      <c r="D42" s="58"/>
      <c r="E42" s="58"/>
      <c r="F42" s="58"/>
      <c r="G42" s="58"/>
      <c r="H42" s="58"/>
      <c r="I42" s="58"/>
      <c r="J42" s="48">
        <v>2015</v>
      </c>
      <c r="K42" s="44" t="s">
        <v>40</v>
      </c>
      <c r="L42" s="44" t="s">
        <v>98</v>
      </c>
      <c r="M42" s="45"/>
      <c r="N42" s="45"/>
      <c r="O42" s="45"/>
      <c r="P42" s="45"/>
      <c r="Q42" s="45"/>
      <c r="R42" s="44" t="s">
        <v>908</v>
      </c>
      <c r="S42" s="44" t="s">
        <v>2696</v>
      </c>
      <c r="T42" s="27" t="s">
        <v>2697</v>
      </c>
      <c r="U42" s="29"/>
      <c r="V42" s="29"/>
      <c r="W42" s="29"/>
      <c r="X42" s="29"/>
      <c r="Y42" s="29"/>
      <c r="Z42" s="29"/>
      <c r="AA42" s="29"/>
      <c r="AB42" s="29"/>
      <c r="AC42" s="29"/>
      <c r="AD42" s="29"/>
      <c r="AE42" s="29"/>
      <c r="AF42" s="29"/>
      <c r="AG42" s="29"/>
      <c r="AH42" s="29"/>
      <c r="AI42" s="33" t="s">
        <v>2698</v>
      </c>
      <c r="AJ42" s="29"/>
      <c r="AK42" s="29"/>
    </row>
    <row r="43" spans="1:37" ht="86" customHeight="1">
      <c r="A43" s="64" t="s">
        <v>25</v>
      </c>
      <c r="B43" s="49" t="s">
        <v>2699</v>
      </c>
      <c r="C43" s="44" t="s">
        <v>1261</v>
      </c>
      <c r="D43" s="44" t="s">
        <v>2700</v>
      </c>
      <c r="E43" s="58"/>
      <c r="F43" s="58"/>
      <c r="G43" s="58"/>
      <c r="H43" s="58"/>
      <c r="I43" s="58"/>
      <c r="J43" s="48">
        <v>2015</v>
      </c>
      <c r="K43" s="44" t="s">
        <v>2701</v>
      </c>
      <c r="L43" s="45" t="s">
        <v>41</v>
      </c>
      <c r="M43" s="45"/>
      <c r="N43" s="45"/>
      <c r="O43" s="45"/>
      <c r="P43" s="45"/>
      <c r="Q43" s="45"/>
      <c r="R43" s="44" t="s">
        <v>2702</v>
      </c>
      <c r="S43" s="44" t="s">
        <v>2703</v>
      </c>
      <c r="T43" s="27" t="s">
        <v>2704</v>
      </c>
      <c r="U43" s="29" t="s">
        <v>539</v>
      </c>
      <c r="V43" s="29" t="s">
        <v>2705</v>
      </c>
      <c r="W43" s="29" t="s">
        <v>2706</v>
      </c>
      <c r="X43" s="29" t="s">
        <v>2707</v>
      </c>
      <c r="Y43" s="29" t="s">
        <v>2708</v>
      </c>
      <c r="Z43" s="29" t="s">
        <v>2709</v>
      </c>
      <c r="AA43" s="29" t="s">
        <v>1048</v>
      </c>
      <c r="AB43" s="29"/>
      <c r="AC43" s="29"/>
      <c r="AD43" s="29"/>
      <c r="AE43" s="29"/>
      <c r="AF43" s="29"/>
      <c r="AG43" s="29"/>
      <c r="AH43" s="29"/>
      <c r="AI43" s="33" t="s">
        <v>2710</v>
      </c>
      <c r="AJ43" s="29"/>
      <c r="AK43" s="29"/>
    </row>
    <row r="44" spans="1:37" ht="65" customHeight="1">
      <c r="A44" s="65" t="s">
        <v>25</v>
      </c>
      <c r="B44" s="45" t="s">
        <v>59</v>
      </c>
      <c r="C44" s="46" t="s">
        <v>37</v>
      </c>
      <c r="D44" s="46" t="s">
        <v>52</v>
      </c>
      <c r="E44" s="57"/>
      <c r="F44" s="57"/>
      <c r="G44" s="57"/>
      <c r="H44" s="57"/>
      <c r="I44" s="57"/>
      <c r="J44" s="48">
        <v>2014</v>
      </c>
      <c r="K44" s="45" t="s">
        <v>60</v>
      </c>
      <c r="L44" s="46" t="s">
        <v>42</v>
      </c>
      <c r="M44" s="45"/>
      <c r="N44" s="45"/>
      <c r="O44" s="45"/>
      <c r="P44" s="45"/>
      <c r="Q44" s="45"/>
      <c r="R44" s="46" t="s">
        <v>61</v>
      </c>
      <c r="S44" s="46" t="s">
        <v>62</v>
      </c>
      <c r="T44" s="29" t="s">
        <v>63</v>
      </c>
      <c r="U44" s="29" t="s">
        <v>64</v>
      </c>
      <c r="V44" s="29" t="s">
        <v>65</v>
      </c>
      <c r="W44" s="29" t="s">
        <v>66</v>
      </c>
      <c r="X44" s="29" t="s">
        <v>67</v>
      </c>
      <c r="Y44" s="29" t="s">
        <v>68</v>
      </c>
      <c r="Z44" s="30"/>
      <c r="AA44" s="30"/>
      <c r="AB44" s="30"/>
      <c r="AC44" s="30"/>
      <c r="AD44" s="30"/>
      <c r="AE44" s="30"/>
      <c r="AF44" s="30"/>
      <c r="AG44" s="30"/>
      <c r="AH44" s="30"/>
      <c r="AI44" s="31" t="s">
        <v>69</v>
      </c>
      <c r="AJ44" s="29"/>
      <c r="AK44" s="29"/>
    </row>
    <row r="45" spans="1:37" ht="116" customHeight="1">
      <c r="A45" s="65" t="s">
        <v>25</v>
      </c>
      <c r="B45" s="45" t="s">
        <v>501</v>
      </c>
      <c r="C45" s="46" t="s">
        <v>465</v>
      </c>
      <c r="D45" s="46" t="s">
        <v>502</v>
      </c>
      <c r="E45" s="57"/>
      <c r="F45" s="57"/>
      <c r="G45" s="57"/>
      <c r="H45" s="57"/>
      <c r="I45" s="57"/>
      <c r="J45" s="48">
        <v>2014</v>
      </c>
      <c r="K45" s="45" t="s">
        <v>503</v>
      </c>
      <c r="L45" s="46" t="s">
        <v>42</v>
      </c>
      <c r="M45" s="45"/>
      <c r="N45" s="45"/>
      <c r="O45" s="45"/>
      <c r="P45" s="45"/>
      <c r="Q45" s="45"/>
      <c r="R45" s="46" t="s">
        <v>487</v>
      </c>
      <c r="S45" s="104"/>
      <c r="T45" s="30"/>
      <c r="U45" s="30"/>
      <c r="V45" s="30"/>
      <c r="W45" s="30"/>
      <c r="X45" s="30"/>
      <c r="Y45" s="30"/>
      <c r="Z45" s="30"/>
      <c r="AA45" s="30"/>
      <c r="AB45" s="30"/>
      <c r="AC45" s="30"/>
      <c r="AD45" s="30"/>
      <c r="AE45" s="30"/>
      <c r="AF45" s="30"/>
      <c r="AG45" s="30"/>
      <c r="AH45" s="30"/>
      <c r="AI45" s="31" t="s">
        <v>504</v>
      </c>
      <c r="AJ45" s="29"/>
      <c r="AK45" s="29"/>
    </row>
    <row r="46" spans="1:37" ht="90" customHeight="1">
      <c r="A46" s="64" t="s">
        <v>25</v>
      </c>
      <c r="B46" s="49" t="s">
        <v>706</v>
      </c>
      <c r="C46" s="44" t="s">
        <v>707</v>
      </c>
      <c r="D46" s="58"/>
      <c r="E46" s="58"/>
      <c r="F46" s="58"/>
      <c r="G46" s="58"/>
      <c r="H46" s="58"/>
      <c r="I46" s="58"/>
      <c r="J46" s="48">
        <v>2014</v>
      </c>
      <c r="K46" s="44" t="s">
        <v>708</v>
      </c>
      <c r="L46" s="46" t="s">
        <v>42</v>
      </c>
      <c r="M46" s="45"/>
      <c r="N46" s="45"/>
      <c r="O46" s="45"/>
      <c r="P46" s="45"/>
      <c r="Q46" s="45"/>
      <c r="R46" s="44" t="s">
        <v>439</v>
      </c>
      <c r="S46" s="44" t="s">
        <v>709</v>
      </c>
      <c r="T46" s="27"/>
      <c r="U46" s="29"/>
      <c r="V46" s="29"/>
      <c r="W46" s="29"/>
      <c r="X46" s="29"/>
      <c r="Y46" s="29"/>
      <c r="Z46" s="29"/>
      <c r="AA46" s="29"/>
      <c r="AB46" s="29"/>
      <c r="AC46" s="29"/>
      <c r="AD46" s="29"/>
      <c r="AE46" s="29"/>
      <c r="AF46" s="29"/>
      <c r="AG46" s="29"/>
      <c r="AH46" s="29"/>
      <c r="AI46" s="33" t="s">
        <v>710</v>
      </c>
      <c r="AJ46" s="29"/>
      <c r="AK46" s="29"/>
    </row>
    <row r="47" spans="1:37" ht="111.75" customHeight="1">
      <c r="A47" s="64" t="s">
        <v>25</v>
      </c>
      <c r="B47" s="49" t="s">
        <v>741</v>
      </c>
      <c r="C47" s="44" t="s">
        <v>675</v>
      </c>
      <c r="D47" s="57"/>
      <c r="E47" s="57"/>
      <c r="F47" s="57"/>
      <c r="G47" s="57"/>
      <c r="H47" s="57"/>
      <c r="I47" s="57"/>
      <c r="J47" s="48">
        <v>2014</v>
      </c>
      <c r="K47" s="45" t="s">
        <v>742</v>
      </c>
      <c r="L47" s="44" t="s">
        <v>42</v>
      </c>
      <c r="M47" s="45"/>
      <c r="N47" s="45"/>
      <c r="O47" s="45"/>
      <c r="P47" s="45"/>
      <c r="Q47" s="45"/>
      <c r="R47" s="44" t="s">
        <v>243</v>
      </c>
      <c r="S47" s="46" t="s">
        <v>743</v>
      </c>
      <c r="T47" s="29" t="s">
        <v>744</v>
      </c>
      <c r="U47" s="29" t="s">
        <v>745</v>
      </c>
      <c r="V47" s="29" t="s">
        <v>746</v>
      </c>
      <c r="W47" s="29" t="s">
        <v>747</v>
      </c>
      <c r="X47" s="29" t="s">
        <v>748</v>
      </c>
      <c r="Y47" s="30"/>
      <c r="Z47" s="30"/>
      <c r="AA47" s="30"/>
      <c r="AB47" s="30"/>
      <c r="AC47" s="30"/>
      <c r="AD47" s="30"/>
      <c r="AE47" s="30"/>
      <c r="AF47" s="30"/>
      <c r="AG47" s="30"/>
      <c r="AH47" s="30"/>
      <c r="AI47" s="31" t="s">
        <v>749</v>
      </c>
      <c r="AJ47" s="29"/>
      <c r="AK47" s="29"/>
    </row>
    <row r="48" spans="1:37" ht="122" customHeight="1">
      <c r="A48" s="67" t="s">
        <v>25</v>
      </c>
      <c r="B48" s="53" t="s">
        <v>841</v>
      </c>
      <c r="C48" s="52" t="s">
        <v>827</v>
      </c>
      <c r="D48" s="60"/>
      <c r="E48" s="60"/>
      <c r="F48" s="60"/>
      <c r="G48" s="60"/>
      <c r="H48" s="60"/>
      <c r="I48" s="60"/>
      <c r="J48" s="54">
        <v>2014</v>
      </c>
      <c r="K48" s="52" t="s">
        <v>60</v>
      </c>
      <c r="L48" s="52" t="s">
        <v>525</v>
      </c>
      <c r="M48" s="53"/>
      <c r="N48" s="53"/>
      <c r="O48" s="53"/>
      <c r="P48" s="45"/>
      <c r="Q48" s="45"/>
      <c r="R48" s="52" t="s">
        <v>842</v>
      </c>
      <c r="S48" s="52" t="s">
        <v>843</v>
      </c>
      <c r="T48" s="35" t="s">
        <v>63</v>
      </c>
      <c r="U48" s="29" t="s">
        <v>844</v>
      </c>
      <c r="V48" s="29" t="s">
        <v>845</v>
      </c>
      <c r="W48" s="29" t="s">
        <v>846</v>
      </c>
      <c r="X48" s="29" t="s">
        <v>847</v>
      </c>
      <c r="Y48" s="29" t="s">
        <v>848</v>
      </c>
      <c r="Z48" s="29"/>
      <c r="AA48" s="29"/>
      <c r="AB48" s="29"/>
      <c r="AC48" s="29"/>
      <c r="AD48" s="29"/>
      <c r="AE48" s="29"/>
      <c r="AF48" s="29"/>
      <c r="AG48" s="29"/>
      <c r="AH48" s="29"/>
      <c r="AI48" s="36" t="s">
        <v>849</v>
      </c>
      <c r="AJ48" s="29"/>
      <c r="AK48" s="29"/>
    </row>
    <row r="49" spans="1:37" ht="83" customHeight="1">
      <c r="A49" s="66" t="s">
        <v>25</v>
      </c>
      <c r="B49" s="51" t="s">
        <v>1180</v>
      </c>
      <c r="C49" s="44" t="s">
        <v>1156</v>
      </c>
      <c r="D49" s="58"/>
      <c r="E49" s="58"/>
      <c r="F49" s="58"/>
      <c r="G49" s="58"/>
      <c r="H49" s="58"/>
      <c r="I49" s="58"/>
      <c r="J49" s="48">
        <v>2014</v>
      </c>
      <c r="K49" s="44" t="s">
        <v>1181</v>
      </c>
      <c r="L49" s="44" t="s">
        <v>41</v>
      </c>
      <c r="M49" s="45"/>
      <c r="N49" s="45"/>
      <c r="O49" s="45"/>
      <c r="P49" s="45"/>
      <c r="Q49" s="45"/>
      <c r="R49" s="44" t="s">
        <v>940</v>
      </c>
      <c r="S49" s="44" t="s">
        <v>1182</v>
      </c>
      <c r="T49" s="27" t="s">
        <v>1183</v>
      </c>
      <c r="U49" s="29" t="s">
        <v>1184</v>
      </c>
      <c r="V49" s="29" t="s">
        <v>1185</v>
      </c>
      <c r="W49" s="29" t="s">
        <v>1186</v>
      </c>
      <c r="X49" s="29" t="s">
        <v>625</v>
      </c>
      <c r="Y49" s="29" t="s">
        <v>1187</v>
      </c>
      <c r="Z49" s="29" t="s">
        <v>1188</v>
      </c>
      <c r="AA49" s="29"/>
      <c r="AB49" s="29"/>
      <c r="AC49" s="29"/>
      <c r="AD49" s="29"/>
      <c r="AE49" s="29"/>
      <c r="AF49" s="29"/>
      <c r="AG49" s="29"/>
      <c r="AH49" s="29"/>
      <c r="AI49" s="33" t="s">
        <v>1189</v>
      </c>
      <c r="AJ49" s="30"/>
      <c r="AK49" s="30"/>
    </row>
    <row r="50" spans="1:37" ht="84" customHeight="1">
      <c r="A50" s="64" t="s">
        <v>25</v>
      </c>
      <c r="B50" s="49" t="s">
        <v>1556</v>
      </c>
      <c r="C50" s="44" t="s">
        <v>1557</v>
      </c>
      <c r="D50" s="58"/>
      <c r="E50" s="58"/>
      <c r="F50" s="58"/>
      <c r="G50" s="58"/>
      <c r="H50" s="58"/>
      <c r="I50" s="58"/>
      <c r="J50" s="48">
        <v>2014</v>
      </c>
      <c r="K50" s="44" t="s">
        <v>1041</v>
      </c>
      <c r="L50" s="44" t="s">
        <v>525</v>
      </c>
      <c r="M50" s="45"/>
      <c r="N50" s="45"/>
      <c r="O50" s="45"/>
      <c r="P50" s="45"/>
      <c r="Q50" s="45"/>
      <c r="R50" s="44" t="s">
        <v>643</v>
      </c>
      <c r="S50" s="44" t="s">
        <v>1558</v>
      </c>
      <c r="T50" s="27" t="s">
        <v>1559</v>
      </c>
      <c r="U50" s="29" t="s">
        <v>1560</v>
      </c>
      <c r="V50" s="29" t="s">
        <v>1561</v>
      </c>
      <c r="W50" s="29" t="s">
        <v>1562</v>
      </c>
      <c r="X50" s="29" t="s">
        <v>1563</v>
      </c>
      <c r="Y50" s="29" t="s">
        <v>1564</v>
      </c>
      <c r="Z50" s="29"/>
      <c r="AA50" s="29"/>
      <c r="AB50" s="29"/>
      <c r="AC50" s="29"/>
      <c r="AD50" s="29"/>
      <c r="AE50" s="29"/>
      <c r="AF50" s="29"/>
      <c r="AG50" s="29"/>
      <c r="AH50" s="29"/>
      <c r="AI50" s="33" t="s">
        <v>1565</v>
      </c>
      <c r="AJ50" s="30"/>
      <c r="AK50" s="30"/>
    </row>
    <row r="51" spans="1:37" ht="98" customHeight="1">
      <c r="A51" s="64" t="s">
        <v>25</v>
      </c>
      <c r="B51" s="49" t="s">
        <v>1787</v>
      </c>
      <c r="C51" s="44" t="s">
        <v>1778</v>
      </c>
      <c r="D51" s="44" t="s">
        <v>1771</v>
      </c>
      <c r="E51" s="271"/>
      <c r="F51" s="58"/>
      <c r="G51" s="58"/>
      <c r="H51" s="58"/>
      <c r="I51" s="58"/>
      <c r="J51" s="48">
        <v>2014</v>
      </c>
      <c r="K51" s="44" t="s">
        <v>1788</v>
      </c>
      <c r="L51" s="44" t="s">
        <v>41</v>
      </c>
      <c r="M51" s="45"/>
      <c r="N51" s="45"/>
      <c r="O51" s="45"/>
      <c r="P51" s="45"/>
      <c r="Q51" s="45"/>
      <c r="R51" s="44" t="s">
        <v>1774</v>
      </c>
      <c r="S51" s="44" t="s">
        <v>1789</v>
      </c>
      <c r="T51" s="27" t="s">
        <v>1790</v>
      </c>
      <c r="U51" s="29" t="s">
        <v>1177</v>
      </c>
      <c r="V51" s="29" t="s">
        <v>408</v>
      </c>
      <c r="W51" s="29"/>
      <c r="X51" s="29"/>
      <c r="Y51" s="29"/>
      <c r="Z51" s="29"/>
      <c r="AA51" s="29"/>
      <c r="AB51" s="29"/>
      <c r="AC51" s="29"/>
      <c r="AD51" s="29"/>
      <c r="AE51" s="29"/>
      <c r="AF51" s="29"/>
      <c r="AG51" s="29"/>
      <c r="AH51" s="29"/>
      <c r="AI51" s="33" t="s">
        <v>1791</v>
      </c>
      <c r="AJ51" s="30"/>
      <c r="AK51" s="30"/>
    </row>
    <row r="52" spans="1:37" ht="81" customHeight="1">
      <c r="A52" s="64" t="s">
        <v>25</v>
      </c>
      <c r="B52" s="49" t="s">
        <v>2021</v>
      </c>
      <c r="C52" s="44" t="s">
        <v>1771</v>
      </c>
      <c r="D52" s="44" t="s">
        <v>2022</v>
      </c>
      <c r="E52" s="44" t="s">
        <v>2023</v>
      </c>
      <c r="F52" s="44" t="s">
        <v>1778</v>
      </c>
      <c r="G52" s="44" t="s">
        <v>2024</v>
      </c>
      <c r="H52" s="44" t="s">
        <v>2025</v>
      </c>
      <c r="I52" s="58"/>
      <c r="J52" s="48">
        <v>2014</v>
      </c>
      <c r="K52" s="44" t="s">
        <v>2026</v>
      </c>
      <c r="L52" s="44" t="s">
        <v>41</v>
      </c>
      <c r="M52" s="45"/>
      <c r="N52" s="45"/>
      <c r="O52" s="45"/>
      <c r="P52" s="45"/>
      <c r="Q52" s="45"/>
      <c r="R52" s="44" t="s">
        <v>1774</v>
      </c>
      <c r="S52" s="44" t="s">
        <v>2027</v>
      </c>
      <c r="T52" s="27" t="s">
        <v>57</v>
      </c>
      <c r="U52" s="29"/>
      <c r="V52" s="29"/>
      <c r="W52" s="29"/>
      <c r="X52" s="29"/>
      <c r="Y52" s="29"/>
      <c r="Z52" s="29"/>
      <c r="AA52" s="29"/>
      <c r="AB52" s="29"/>
      <c r="AC52" s="29"/>
      <c r="AD52" s="29"/>
      <c r="AE52" s="29"/>
      <c r="AF52" s="29"/>
      <c r="AG52" s="29"/>
      <c r="AH52" s="29"/>
      <c r="AI52" s="33" t="s">
        <v>2028</v>
      </c>
      <c r="AJ52" s="29"/>
      <c r="AK52" s="29"/>
    </row>
    <row r="53" spans="1:37" ht="84" customHeight="1">
      <c r="A53" s="65" t="s">
        <v>25</v>
      </c>
      <c r="B53" s="45" t="s">
        <v>70</v>
      </c>
      <c r="C53" s="46" t="s">
        <v>37</v>
      </c>
      <c r="D53" s="46" t="s">
        <v>52</v>
      </c>
      <c r="E53" s="57"/>
      <c r="F53" s="57"/>
      <c r="G53" s="57"/>
      <c r="H53" s="57"/>
      <c r="I53" s="57"/>
      <c r="J53" s="48">
        <v>2013</v>
      </c>
      <c r="K53" s="45" t="s">
        <v>71</v>
      </c>
      <c r="L53" s="46" t="s">
        <v>42</v>
      </c>
      <c r="M53" s="45"/>
      <c r="N53" s="45"/>
      <c r="O53" s="45"/>
      <c r="P53" s="45"/>
      <c r="Q53" s="45"/>
      <c r="R53" s="46" t="s">
        <v>61</v>
      </c>
      <c r="S53" s="46" t="s">
        <v>72</v>
      </c>
      <c r="T53" s="29" t="s">
        <v>65</v>
      </c>
      <c r="U53" s="29" t="s">
        <v>73</v>
      </c>
      <c r="V53" s="29" t="s">
        <v>45</v>
      </c>
      <c r="W53" s="29" t="s">
        <v>74</v>
      </c>
      <c r="X53" s="29" t="s">
        <v>75</v>
      </c>
      <c r="Y53" s="30"/>
      <c r="Z53" s="30"/>
      <c r="AA53" s="30"/>
      <c r="AB53" s="30"/>
      <c r="AC53" s="30"/>
      <c r="AD53" s="30"/>
      <c r="AE53" s="30"/>
      <c r="AF53" s="30"/>
      <c r="AG53" s="30"/>
      <c r="AH53" s="30"/>
      <c r="AI53" s="31" t="s">
        <v>76</v>
      </c>
      <c r="AJ53" s="29"/>
      <c r="AK53" s="29"/>
    </row>
    <row r="54" spans="1:37" ht="84" customHeight="1">
      <c r="A54" s="64" t="s">
        <v>25</v>
      </c>
      <c r="B54" s="49" t="s">
        <v>111</v>
      </c>
      <c r="C54" s="44" t="s">
        <v>112</v>
      </c>
      <c r="D54" s="44" t="s">
        <v>113</v>
      </c>
      <c r="E54" s="44" t="s">
        <v>114</v>
      </c>
      <c r="F54" s="44" t="s">
        <v>115</v>
      </c>
      <c r="G54" s="58"/>
      <c r="H54" s="58"/>
      <c r="I54" s="58"/>
      <c r="J54" s="48">
        <v>2013</v>
      </c>
      <c r="K54" s="44" t="s">
        <v>116</v>
      </c>
      <c r="L54" s="44" t="s">
        <v>117</v>
      </c>
      <c r="M54" s="45"/>
      <c r="N54" s="45"/>
      <c r="O54" s="45"/>
      <c r="P54" s="45"/>
      <c r="Q54" s="45"/>
      <c r="R54" s="44" t="s">
        <v>118</v>
      </c>
      <c r="S54" s="44" t="s">
        <v>119</v>
      </c>
      <c r="T54" s="27" t="s">
        <v>120</v>
      </c>
      <c r="U54" s="29" t="s">
        <v>121</v>
      </c>
      <c r="V54" s="29" t="s">
        <v>122</v>
      </c>
      <c r="W54" s="29" t="s">
        <v>123</v>
      </c>
      <c r="X54" s="29" t="s">
        <v>124</v>
      </c>
      <c r="Y54" s="29" t="s">
        <v>125</v>
      </c>
      <c r="Z54" s="29" t="s">
        <v>126</v>
      </c>
      <c r="AA54" s="29" t="s">
        <v>33</v>
      </c>
      <c r="AB54" s="29" t="s">
        <v>127</v>
      </c>
      <c r="AC54" s="29" t="s">
        <v>128</v>
      </c>
      <c r="AD54" s="29" t="s">
        <v>129</v>
      </c>
      <c r="AE54" s="29" t="s">
        <v>130</v>
      </c>
      <c r="AF54" s="29" t="s">
        <v>131</v>
      </c>
      <c r="AG54" s="29" t="s">
        <v>132</v>
      </c>
      <c r="AH54" s="29" t="s">
        <v>133</v>
      </c>
      <c r="AI54" s="33" t="s">
        <v>134</v>
      </c>
      <c r="AJ54" s="29"/>
      <c r="AK54" s="29"/>
    </row>
    <row r="55" spans="1:37" ht="84" customHeight="1">
      <c r="A55" s="64" t="s">
        <v>25</v>
      </c>
      <c r="B55" s="49" t="s">
        <v>333</v>
      </c>
      <c r="C55" s="44" t="s">
        <v>305</v>
      </c>
      <c r="D55" s="44" t="s">
        <v>334</v>
      </c>
      <c r="E55" s="44" t="s">
        <v>335</v>
      </c>
      <c r="F55" s="58" t="s">
        <v>325</v>
      </c>
      <c r="G55" s="58"/>
      <c r="H55" s="58"/>
      <c r="I55" s="58"/>
      <c r="J55" s="48">
        <v>2013</v>
      </c>
      <c r="K55" s="44" t="s">
        <v>336</v>
      </c>
      <c r="L55" s="44" t="s">
        <v>197</v>
      </c>
      <c r="M55" s="45"/>
      <c r="N55" s="45"/>
      <c r="O55" s="45"/>
      <c r="P55" s="45"/>
      <c r="Q55" s="45"/>
      <c r="R55" s="44" t="s">
        <v>307</v>
      </c>
      <c r="S55" s="44" t="s">
        <v>337</v>
      </c>
      <c r="T55" s="27" t="s">
        <v>338</v>
      </c>
      <c r="U55" s="29" t="s">
        <v>339</v>
      </c>
      <c r="V55" s="29" t="s">
        <v>340</v>
      </c>
      <c r="W55" s="29"/>
      <c r="X55" s="29"/>
      <c r="Y55" s="29"/>
      <c r="Z55" s="29"/>
      <c r="AA55" s="29"/>
      <c r="AB55" s="29"/>
      <c r="AC55" s="29"/>
      <c r="AD55" s="29"/>
      <c r="AE55" s="29"/>
      <c r="AF55" s="29"/>
      <c r="AG55" s="29"/>
      <c r="AH55" s="29"/>
      <c r="AI55" s="33" t="s">
        <v>341</v>
      </c>
      <c r="AJ55" s="29"/>
      <c r="AK55" s="29"/>
    </row>
    <row r="56" spans="1:37" ht="156" customHeight="1">
      <c r="A56" s="64" t="s">
        <v>25</v>
      </c>
      <c r="B56" s="49" t="s">
        <v>547</v>
      </c>
      <c r="C56" s="44" t="s">
        <v>542</v>
      </c>
      <c r="D56" s="58"/>
      <c r="E56" s="58"/>
      <c r="F56" s="58"/>
      <c r="G56" s="58"/>
      <c r="H56" s="58"/>
      <c r="I56" s="58"/>
      <c r="J56" s="48">
        <v>2013</v>
      </c>
      <c r="K56" s="44" t="s">
        <v>336</v>
      </c>
      <c r="L56" s="44" t="s">
        <v>197</v>
      </c>
      <c r="M56" s="45"/>
      <c r="N56" s="45"/>
      <c r="O56" s="45"/>
      <c r="P56" s="45"/>
      <c r="Q56" s="45"/>
      <c r="R56" s="44" t="s">
        <v>307</v>
      </c>
      <c r="S56" s="44" t="s">
        <v>548</v>
      </c>
      <c r="T56" s="27" t="s">
        <v>549</v>
      </c>
      <c r="U56" s="29" t="s">
        <v>550</v>
      </c>
      <c r="V56" s="29" t="s">
        <v>551</v>
      </c>
      <c r="W56" s="29"/>
      <c r="X56" s="29"/>
      <c r="Y56" s="29"/>
      <c r="Z56" s="29"/>
      <c r="AA56" s="29"/>
      <c r="AB56" s="29"/>
      <c r="AC56" s="29"/>
      <c r="AD56" s="29"/>
      <c r="AE56" s="29"/>
      <c r="AF56" s="29"/>
      <c r="AG56" s="29"/>
      <c r="AH56" s="29"/>
      <c r="AI56" s="33" t="s">
        <v>341</v>
      </c>
      <c r="AJ56" s="29"/>
      <c r="AK56" s="29"/>
    </row>
    <row r="57" spans="1:37" ht="97.5" customHeight="1">
      <c r="A57" s="64" t="s">
        <v>25</v>
      </c>
      <c r="B57" s="49" t="s">
        <v>666</v>
      </c>
      <c r="C57" s="44" t="s">
        <v>667</v>
      </c>
      <c r="D57" s="44" t="s">
        <v>668</v>
      </c>
      <c r="E57" s="58" t="s">
        <v>325</v>
      </c>
      <c r="F57" s="58"/>
      <c r="G57" s="58"/>
      <c r="H57" s="58"/>
      <c r="I57" s="58"/>
      <c r="J57" s="48">
        <v>2013</v>
      </c>
      <c r="K57" s="44" t="s">
        <v>336</v>
      </c>
      <c r="L57" s="44" t="s">
        <v>197</v>
      </c>
      <c r="M57" s="45"/>
      <c r="N57" s="45"/>
      <c r="O57" s="45"/>
      <c r="P57" s="45"/>
      <c r="Q57" s="45"/>
      <c r="R57" s="44" t="s">
        <v>307</v>
      </c>
      <c r="S57" s="44" t="s">
        <v>669</v>
      </c>
      <c r="T57" s="27" t="s">
        <v>670</v>
      </c>
      <c r="U57" s="29" t="s">
        <v>671</v>
      </c>
      <c r="V57" s="29" t="s">
        <v>672</v>
      </c>
      <c r="W57" s="29"/>
      <c r="X57" s="29"/>
      <c r="Y57" s="29"/>
      <c r="Z57" s="29"/>
      <c r="AA57" s="29"/>
      <c r="AB57" s="29"/>
      <c r="AC57" s="29"/>
      <c r="AD57" s="29"/>
      <c r="AE57" s="29"/>
      <c r="AF57" s="29"/>
      <c r="AG57" s="29"/>
      <c r="AH57" s="29"/>
      <c r="AI57" s="33" t="s">
        <v>341</v>
      </c>
      <c r="AJ57" s="30"/>
      <c r="AK57" s="30"/>
    </row>
    <row r="58" spans="1:37" ht="63" customHeight="1">
      <c r="A58" s="64" t="s">
        <v>25</v>
      </c>
      <c r="B58" s="49" t="s">
        <v>737</v>
      </c>
      <c r="C58" s="44" t="s">
        <v>675</v>
      </c>
      <c r="D58" s="57"/>
      <c r="E58" s="57"/>
      <c r="F58" s="57"/>
      <c r="G58" s="57"/>
      <c r="H58" s="57"/>
      <c r="I58" s="57"/>
      <c r="J58" s="48">
        <v>2013</v>
      </c>
      <c r="K58" s="45" t="s">
        <v>738</v>
      </c>
      <c r="L58" s="44" t="s">
        <v>42</v>
      </c>
      <c r="M58" s="45"/>
      <c r="N58" s="45"/>
      <c r="O58" s="45"/>
      <c r="P58" s="45"/>
      <c r="Q58" s="45"/>
      <c r="R58" s="44" t="s">
        <v>243</v>
      </c>
      <c r="S58" s="44" t="s">
        <v>739</v>
      </c>
      <c r="T58" s="30"/>
      <c r="U58" s="30"/>
      <c r="V58" s="30"/>
      <c r="W58" s="30"/>
      <c r="X58" s="30"/>
      <c r="Y58" s="30"/>
      <c r="Z58" s="30"/>
      <c r="AA58" s="30"/>
      <c r="AB58" s="30"/>
      <c r="AC58" s="30"/>
      <c r="AD58" s="30"/>
      <c r="AE58" s="30"/>
      <c r="AF58" s="30"/>
      <c r="AG58" s="30"/>
      <c r="AH58" s="30"/>
      <c r="AI58" s="31" t="s">
        <v>740</v>
      </c>
      <c r="AJ58" s="30"/>
      <c r="AK58" s="30"/>
    </row>
    <row r="59" spans="1:37" ht="64" customHeight="1">
      <c r="A59" s="67" t="s">
        <v>25</v>
      </c>
      <c r="B59" s="53" t="s">
        <v>831</v>
      </c>
      <c r="C59" s="52" t="s">
        <v>827</v>
      </c>
      <c r="D59" s="60"/>
      <c r="E59" s="60"/>
      <c r="F59" s="60"/>
      <c r="G59" s="60"/>
      <c r="H59" s="60"/>
      <c r="I59" s="60"/>
      <c r="J59" s="54">
        <v>2013</v>
      </c>
      <c r="K59" s="52" t="s">
        <v>832</v>
      </c>
      <c r="L59" s="45" t="s">
        <v>525</v>
      </c>
      <c r="M59" s="53"/>
      <c r="N59" s="53"/>
      <c r="O59" s="53"/>
      <c r="P59" s="45"/>
      <c r="Q59" s="45"/>
      <c r="R59" s="52"/>
      <c r="S59" s="52" t="s">
        <v>833</v>
      </c>
      <c r="T59" s="35" t="s">
        <v>834</v>
      </c>
      <c r="U59" s="29" t="s">
        <v>835</v>
      </c>
      <c r="V59" s="29" t="s">
        <v>836</v>
      </c>
      <c r="W59" s="29" t="s">
        <v>837</v>
      </c>
      <c r="X59" s="29" t="s">
        <v>838</v>
      </c>
      <c r="Y59" s="29" t="s">
        <v>839</v>
      </c>
      <c r="Z59" s="29"/>
      <c r="AA59" s="29"/>
      <c r="AB59" s="29"/>
      <c r="AC59" s="29"/>
      <c r="AD59" s="29"/>
      <c r="AE59" s="29"/>
      <c r="AF59" s="29"/>
      <c r="AG59" s="29"/>
      <c r="AH59" s="29"/>
      <c r="AI59" s="36" t="s">
        <v>840</v>
      </c>
      <c r="AJ59" s="30"/>
      <c r="AK59" s="30"/>
    </row>
    <row r="60" spans="1:37" ht="114" customHeight="1">
      <c r="A60" s="64" t="s">
        <v>25</v>
      </c>
      <c r="B60" s="49" t="s">
        <v>893</v>
      </c>
      <c r="C60" s="44" t="s">
        <v>894</v>
      </c>
      <c r="D60" s="58"/>
      <c r="E60" s="58"/>
      <c r="F60" s="58"/>
      <c r="G60" s="58"/>
      <c r="H60" s="58"/>
      <c r="I60" s="58"/>
      <c r="J60" s="48">
        <v>2013</v>
      </c>
      <c r="K60" s="44" t="s">
        <v>895</v>
      </c>
      <c r="L60" s="45" t="s">
        <v>98</v>
      </c>
      <c r="M60" s="45"/>
      <c r="N60" s="45"/>
      <c r="O60" s="45"/>
      <c r="P60" s="45"/>
      <c r="Q60" s="45"/>
      <c r="R60" s="44" t="s">
        <v>896</v>
      </c>
      <c r="S60" s="44"/>
      <c r="T60" s="27" t="s">
        <v>897</v>
      </c>
      <c r="U60" s="29" t="s">
        <v>898</v>
      </c>
      <c r="V60" s="29" t="s">
        <v>899</v>
      </c>
      <c r="W60" s="29" t="s">
        <v>900</v>
      </c>
      <c r="X60" s="29" t="s">
        <v>901</v>
      </c>
      <c r="Y60" s="29" t="s">
        <v>902</v>
      </c>
      <c r="Z60" s="29" t="s">
        <v>903</v>
      </c>
      <c r="AA60" s="29" t="s">
        <v>904</v>
      </c>
      <c r="AB60" s="29"/>
      <c r="AC60" s="29"/>
      <c r="AD60" s="29"/>
      <c r="AE60" s="29"/>
      <c r="AF60" s="29"/>
      <c r="AG60" s="29"/>
      <c r="AH60" s="29"/>
      <c r="AI60" s="27" t="s">
        <v>905</v>
      </c>
      <c r="AJ60" s="30"/>
      <c r="AK60" s="30"/>
    </row>
    <row r="61" spans="1:37" ht="125" customHeight="1">
      <c r="A61" s="64" t="s">
        <v>25</v>
      </c>
      <c r="B61" s="49" t="s">
        <v>906</v>
      </c>
      <c r="C61" s="44" t="s">
        <v>894</v>
      </c>
      <c r="D61" s="58"/>
      <c r="E61" s="58"/>
      <c r="F61" s="58"/>
      <c r="G61" s="58"/>
      <c r="H61" s="58"/>
      <c r="I61" s="58"/>
      <c r="J61" s="48">
        <v>2013</v>
      </c>
      <c r="K61" s="44" t="s">
        <v>907</v>
      </c>
      <c r="L61" s="44" t="s">
        <v>98</v>
      </c>
      <c r="M61" s="45"/>
      <c r="N61" s="45"/>
      <c r="O61" s="45"/>
      <c r="P61" s="45"/>
      <c r="Q61" s="45"/>
      <c r="R61" s="44" t="s">
        <v>908</v>
      </c>
      <c r="S61" s="44" t="s">
        <v>909</v>
      </c>
      <c r="T61" s="27" t="s">
        <v>910</v>
      </c>
      <c r="U61" s="29"/>
      <c r="V61" s="29"/>
      <c r="W61" s="29"/>
      <c r="X61" s="29"/>
      <c r="Y61" s="29"/>
      <c r="Z61" s="29"/>
      <c r="AA61" s="29"/>
      <c r="AB61" s="29"/>
      <c r="AC61" s="29"/>
      <c r="AD61" s="29"/>
      <c r="AE61" s="29"/>
      <c r="AF61" s="29"/>
      <c r="AG61" s="29"/>
      <c r="AH61" s="29"/>
      <c r="AI61" s="33" t="s">
        <v>911</v>
      </c>
      <c r="AJ61" s="30"/>
      <c r="AK61" s="30"/>
    </row>
    <row r="62" spans="1:37" ht="64" customHeight="1">
      <c r="A62" s="66" t="s">
        <v>25</v>
      </c>
      <c r="B62" s="51" t="s">
        <v>1218</v>
      </c>
      <c r="C62" s="44" t="s">
        <v>1156</v>
      </c>
      <c r="D62" s="58"/>
      <c r="E62" s="58"/>
      <c r="F62" s="58"/>
      <c r="G62" s="58"/>
      <c r="H62" s="58"/>
      <c r="I62" s="58"/>
      <c r="J62" s="48">
        <v>2013</v>
      </c>
      <c r="K62" s="44" t="s">
        <v>1219</v>
      </c>
      <c r="L62" s="44" t="s">
        <v>41</v>
      </c>
      <c r="M62" s="45"/>
      <c r="N62" s="45"/>
      <c r="O62" s="45"/>
      <c r="P62" s="45"/>
      <c r="Q62" s="45"/>
      <c r="R62" s="44" t="s">
        <v>940</v>
      </c>
      <c r="S62" s="44" t="s">
        <v>1220</v>
      </c>
      <c r="T62" s="27" t="s">
        <v>57</v>
      </c>
      <c r="U62" s="29"/>
      <c r="V62" s="29"/>
      <c r="W62" s="29"/>
      <c r="X62" s="29"/>
      <c r="Y62" s="29"/>
      <c r="Z62" s="29"/>
      <c r="AA62" s="29"/>
      <c r="AB62" s="29"/>
      <c r="AC62" s="29"/>
      <c r="AD62" s="29"/>
      <c r="AE62" s="29"/>
      <c r="AF62" s="29"/>
      <c r="AG62" s="29"/>
      <c r="AH62" s="29"/>
      <c r="AI62" s="33" t="s">
        <v>1221</v>
      </c>
      <c r="AJ62" s="30"/>
      <c r="AK62" s="30"/>
    </row>
    <row r="63" spans="1:37" ht="81" customHeight="1">
      <c r="A63" s="66" t="s">
        <v>25</v>
      </c>
      <c r="B63" s="51" t="s">
        <v>1233</v>
      </c>
      <c r="C63" s="44" t="s">
        <v>1156</v>
      </c>
      <c r="D63" s="58"/>
      <c r="E63" s="58"/>
      <c r="F63" s="58"/>
      <c r="G63" s="58"/>
      <c r="H63" s="58"/>
      <c r="I63" s="58"/>
      <c r="J63" s="48">
        <v>2013</v>
      </c>
      <c r="K63" s="44" t="s">
        <v>1234</v>
      </c>
      <c r="L63" s="44" t="s">
        <v>41</v>
      </c>
      <c r="M63" s="45"/>
      <c r="N63" s="45"/>
      <c r="O63" s="45"/>
      <c r="P63" s="45"/>
      <c r="Q63" s="45"/>
      <c r="R63" s="44" t="s">
        <v>940</v>
      </c>
      <c r="S63" s="44" t="s">
        <v>57</v>
      </c>
      <c r="T63" s="27" t="s">
        <v>57</v>
      </c>
      <c r="U63" s="29"/>
      <c r="V63" s="29"/>
      <c r="W63" s="29"/>
      <c r="X63" s="29"/>
      <c r="Y63" s="29"/>
      <c r="Z63" s="29"/>
      <c r="AA63" s="29"/>
      <c r="AB63" s="29"/>
      <c r="AC63" s="29"/>
      <c r="AD63" s="29"/>
      <c r="AE63" s="29"/>
      <c r="AF63" s="29"/>
      <c r="AG63" s="29"/>
      <c r="AH63" s="29"/>
      <c r="AI63" s="33" t="s">
        <v>1235</v>
      </c>
      <c r="AJ63" s="30"/>
      <c r="AK63" s="30"/>
    </row>
    <row r="64" spans="1:37" ht="77" customHeight="1">
      <c r="A64" s="65" t="s">
        <v>25</v>
      </c>
      <c r="B64" s="45" t="s">
        <v>1536</v>
      </c>
      <c r="C64" s="46" t="s">
        <v>1537</v>
      </c>
      <c r="D64" s="46" t="s">
        <v>1538</v>
      </c>
      <c r="E64" s="46" t="s">
        <v>1539</v>
      </c>
      <c r="F64" s="59"/>
      <c r="G64" s="59"/>
      <c r="H64" s="59"/>
      <c r="I64" s="59"/>
      <c r="J64" s="48">
        <v>2013</v>
      </c>
      <c r="K64" s="46" t="s">
        <v>1540</v>
      </c>
      <c r="L64" s="46" t="s">
        <v>235</v>
      </c>
      <c r="M64" s="45"/>
      <c r="N64" s="45"/>
      <c r="O64" s="45"/>
      <c r="P64" s="45"/>
      <c r="Q64" s="45"/>
      <c r="R64" s="46" t="s">
        <v>351</v>
      </c>
      <c r="S64" s="46" t="s">
        <v>1541</v>
      </c>
      <c r="T64" s="29" t="s">
        <v>1542</v>
      </c>
      <c r="U64" s="29" t="s">
        <v>1543</v>
      </c>
      <c r="V64" s="29" t="s">
        <v>1544</v>
      </c>
      <c r="W64" s="29" t="s">
        <v>441</v>
      </c>
      <c r="X64" s="29" t="s">
        <v>1545</v>
      </c>
      <c r="Y64" s="29" t="s">
        <v>1546</v>
      </c>
      <c r="Z64" s="29"/>
      <c r="AA64" s="29"/>
      <c r="AB64" s="29"/>
      <c r="AC64" s="29"/>
      <c r="AD64" s="29"/>
      <c r="AE64" s="29"/>
      <c r="AF64" s="29"/>
      <c r="AG64" s="29"/>
      <c r="AH64" s="29"/>
      <c r="AI64" s="39" t="s">
        <v>1547</v>
      </c>
      <c r="AJ64" s="29"/>
      <c r="AK64" s="29"/>
    </row>
    <row r="65" spans="1:37" ht="79" customHeight="1">
      <c r="A65" s="64" t="s">
        <v>25</v>
      </c>
      <c r="B65" s="49" t="s">
        <v>1769</v>
      </c>
      <c r="C65" s="44" t="s">
        <v>1770</v>
      </c>
      <c r="D65" s="44" t="s">
        <v>1771</v>
      </c>
      <c r="E65" s="44" t="s">
        <v>1772</v>
      </c>
      <c r="F65" s="58"/>
      <c r="G65" s="58"/>
      <c r="H65" s="58"/>
      <c r="I65" s="58"/>
      <c r="J65" s="48">
        <v>2013</v>
      </c>
      <c r="K65" s="44" t="s">
        <v>1773</v>
      </c>
      <c r="L65" s="44" t="s">
        <v>41</v>
      </c>
      <c r="M65" s="45"/>
      <c r="N65" s="45"/>
      <c r="O65" s="45"/>
      <c r="P65" s="45"/>
      <c r="Q65" s="45"/>
      <c r="R65" s="44" t="s">
        <v>1774</v>
      </c>
      <c r="S65" s="44" t="s">
        <v>1775</v>
      </c>
      <c r="T65" s="27" t="s">
        <v>57</v>
      </c>
      <c r="U65" s="29"/>
      <c r="V65" s="29"/>
      <c r="W65" s="29"/>
      <c r="X65" s="29"/>
      <c r="Y65" s="29"/>
      <c r="Z65" s="29"/>
      <c r="AA65" s="29"/>
      <c r="AB65" s="29"/>
      <c r="AC65" s="29"/>
      <c r="AD65" s="29"/>
      <c r="AE65" s="29"/>
      <c r="AF65" s="29"/>
      <c r="AG65" s="29"/>
      <c r="AH65" s="29"/>
      <c r="AI65" s="33" t="s">
        <v>1776</v>
      </c>
      <c r="AJ65" s="29"/>
      <c r="AK65" s="29"/>
    </row>
    <row r="66" spans="1:37" ht="63" customHeight="1">
      <c r="A66" s="64" t="s">
        <v>25</v>
      </c>
      <c r="B66" s="49" t="s">
        <v>2309</v>
      </c>
      <c r="C66" s="44" t="s">
        <v>2304</v>
      </c>
      <c r="D66" s="58"/>
      <c r="E66" s="58"/>
      <c r="F66" s="58"/>
      <c r="G66" s="58"/>
      <c r="H66" s="58"/>
      <c r="I66" s="58"/>
      <c r="J66" s="48">
        <v>2013</v>
      </c>
      <c r="K66" s="44" t="s">
        <v>1598</v>
      </c>
      <c r="L66" s="44" t="s">
        <v>197</v>
      </c>
      <c r="M66" s="45"/>
      <c r="N66" s="45"/>
      <c r="O66" s="45"/>
      <c r="P66" s="45"/>
      <c r="Q66" s="45"/>
      <c r="R66" s="44" t="s">
        <v>307</v>
      </c>
      <c r="S66" s="44" t="s">
        <v>2310</v>
      </c>
      <c r="T66" s="27" t="s">
        <v>2311</v>
      </c>
      <c r="U66" s="29" t="s">
        <v>2312</v>
      </c>
      <c r="V66" s="29" t="s">
        <v>2313</v>
      </c>
      <c r="W66" s="29"/>
      <c r="X66" s="29"/>
      <c r="Y66" s="29"/>
      <c r="Z66" s="29"/>
      <c r="AA66" s="29"/>
      <c r="AB66" s="29"/>
      <c r="AC66" s="29"/>
      <c r="AD66" s="29"/>
      <c r="AE66" s="29"/>
      <c r="AF66" s="29"/>
      <c r="AG66" s="29"/>
      <c r="AH66" s="29"/>
      <c r="AI66" s="33" t="s">
        <v>341</v>
      </c>
      <c r="AJ66" s="29"/>
      <c r="AK66" s="29"/>
    </row>
    <row r="67" spans="1:37" ht="84" customHeight="1">
      <c r="A67" s="64" t="s">
        <v>25</v>
      </c>
      <c r="B67" s="49" t="s">
        <v>2581</v>
      </c>
      <c r="C67" s="44" t="s">
        <v>1068</v>
      </c>
      <c r="D67" s="58"/>
      <c r="E67" s="58"/>
      <c r="F67" s="58"/>
      <c r="G67" s="58"/>
      <c r="H67" s="58"/>
      <c r="I67" s="58"/>
      <c r="J67" s="48">
        <v>2013</v>
      </c>
      <c r="K67" s="44" t="s">
        <v>2582</v>
      </c>
      <c r="L67" s="44" t="s">
        <v>41</v>
      </c>
      <c r="M67" s="45"/>
      <c r="N67" s="45"/>
      <c r="O67" s="45"/>
      <c r="P67" s="45"/>
      <c r="Q67" s="45"/>
      <c r="R67" s="44" t="s">
        <v>940</v>
      </c>
      <c r="S67" s="44" t="s">
        <v>57</v>
      </c>
      <c r="T67" s="27" t="s">
        <v>57</v>
      </c>
      <c r="U67" s="29"/>
      <c r="V67" s="29"/>
      <c r="W67" s="29"/>
      <c r="X67" s="29"/>
      <c r="Y67" s="29"/>
      <c r="Z67" s="29"/>
      <c r="AA67" s="29"/>
      <c r="AB67" s="29"/>
      <c r="AC67" s="29"/>
      <c r="AD67" s="29"/>
      <c r="AE67" s="29"/>
      <c r="AF67" s="29"/>
      <c r="AG67" s="29"/>
      <c r="AH67" s="29"/>
      <c r="AI67" s="33" t="s">
        <v>2583</v>
      </c>
      <c r="AJ67" s="29"/>
      <c r="AK67" s="29"/>
    </row>
    <row r="68" spans="1:37" ht="94" customHeight="1">
      <c r="A68" s="64" t="s">
        <v>25</v>
      </c>
      <c r="B68" s="49" t="s">
        <v>2584</v>
      </c>
      <c r="C68" s="44" t="s">
        <v>1068</v>
      </c>
      <c r="D68" s="58"/>
      <c r="E68" s="58"/>
      <c r="F68" s="58"/>
      <c r="G68" s="58"/>
      <c r="H68" s="58"/>
      <c r="I68" s="58"/>
      <c r="J68" s="48">
        <v>2013</v>
      </c>
      <c r="K68" s="44" t="s">
        <v>2585</v>
      </c>
      <c r="L68" s="44" t="s">
        <v>41</v>
      </c>
      <c r="M68" s="45"/>
      <c r="N68" s="45"/>
      <c r="O68" s="45"/>
      <c r="P68" s="45"/>
      <c r="Q68" s="45"/>
      <c r="R68" s="44" t="s">
        <v>940</v>
      </c>
      <c r="S68" s="44" t="s">
        <v>57</v>
      </c>
      <c r="T68" s="27" t="s">
        <v>2586</v>
      </c>
      <c r="U68" s="29" t="s">
        <v>2587</v>
      </c>
      <c r="V68" s="29" t="s">
        <v>2588</v>
      </c>
      <c r="W68" s="29" t="s">
        <v>2589</v>
      </c>
      <c r="X68" s="29" t="s">
        <v>2590</v>
      </c>
      <c r="Y68" s="29"/>
      <c r="Z68" s="29"/>
      <c r="AA68" s="29"/>
      <c r="AB68" s="29"/>
      <c r="AC68" s="29"/>
      <c r="AD68" s="29"/>
      <c r="AE68" s="29"/>
      <c r="AF68" s="29"/>
      <c r="AG68" s="29"/>
      <c r="AH68" s="29"/>
      <c r="AI68" s="33" t="s">
        <v>2591</v>
      </c>
      <c r="AJ68" s="29"/>
      <c r="AK68" s="29"/>
    </row>
    <row r="69" spans="1:37" ht="76" customHeight="1">
      <c r="A69" s="64" t="s">
        <v>25</v>
      </c>
      <c r="B69" s="49" t="s">
        <v>2743</v>
      </c>
      <c r="C69" s="44" t="s">
        <v>2744</v>
      </c>
      <c r="D69" s="58"/>
      <c r="E69" s="58"/>
      <c r="F69" s="58"/>
      <c r="G69" s="58"/>
      <c r="H69" s="58"/>
      <c r="I69" s="58"/>
      <c r="J69" s="48">
        <v>2013</v>
      </c>
      <c r="K69" s="44" t="s">
        <v>2745</v>
      </c>
      <c r="L69" s="44" t="s">
        <v>107</v>
      </c>
      <c r="M69" s="45"/>
      <c r="N69" s="45"/>
      <c r="O69" s="45"/>
      <c r="P69" s="45"/>
      <c r="Q69" s="45"/>
      <c r="R69" s="44" t="s">
        <v>1628</v>
      </c>
      <c r="S69" s="44" t="s">
        <v>2746</v>
      </c>
      <c r="T69" s="27" t="s">
        <v>969</v>
      </c>
      <c r="U69" s="29" t="s">
        <v>1969</v>
      </c>
      <c r="V69" s="29" t="s">
        <v>2747</v>
      </c>
      <c r="W69" s="29" t="s">
        <v>2748</v>
      </c>
      <c r="X69" s="29"/>
      <c r="Y69" s="29"/>
      <c r="Z69" s="29"/>
      <c r="AA69" s="29"/>
      <c r="AB69" s="29"/>
      <c r="AC69" s="29"/>
      <c r="AD69" s="29"/>
      <c r="AE69" s="29"/>
      <c r="AF69" s="29"/>
      <c r="AG69" s="29"/>
      <c r="AH69" s="29"/>
      <c r="AI69" s="33" t="s">
        <v>2749</v>
      </c>
      <c r="AJ69" s="29"/>
      <c r="AK69" s="29"/>
    </row>
    <row r="70" spans="1:37" ht="68" customHeight="1">
      <c r="A70" s="64" t="s">
        <v>25</v>
      </c>
      <c r="B70" s="49" t="s">
        <v>3032</v>
      </c>
      <c r="C70" s="44" t="s">
        <v>3033</v>
      </c>
      <c r="D70" s="58"/>
      <c r="E70" s="58"/>
      <c r="F70" s="58"/>
      <c r="G70" s="58"/>
      <c r="H70" s="58"/>
      <c r="I70" s="58"/>
      <c r="J70" s="48">
        <v>2013</v>
      </c>
      <c r="K70" s="44" t="s">
        <v>3034</v>
      </c>
      <c r="L70" s="44" t="s">
        <v>98</v>
      </c>
      <c r="M70" s="45"/>
      <c r="N70" s="45"/>
      <c r="O70" s="45"/>
      <c r="P70" s="45"/>
      <c r="Q70" s="45"/>
      <c r="R70" s="44" t="s">
        <v>3035</v>
      </c>
      <c r="S70" s="44" t="s">
        <v>3036</v>
      </c>
      <c r="T70" s="27" t="s">
        <v>3037</v>
      </c>
      <c r="U70" s="29" t="s">
        <v>3038</v>
      </c>
      <c r="V70" s="29" t="s">
        <v>2356</v>
      </c>
      <c r="W70" s="29"/>
      <c r="X70" s="29"/>
      <c r="Y70" s="29"/>
      <c r="Z70" s="29"/>
      <c r="AA70" s="29"/>
      <c r="AB70" s="29"/>
      <c r="AC70" s="29"/>
      <c r="AD70" s="29"/>
      <c r="AE70" s="29"/>
      <c r="AF70" s="29"/>
      <c r="AG70" s="29"/>
      <c r="AH70" s="29"/>
      <c r="AI70" s="33" t="s">
        <v>3039</v>
      </c>
      <c r="AJ70" s="29"/>
      <c r="AK70" s="29"/>
    </row>
    <row r="71" spans="1:37" ht="57" customHeight="1">
      <c r="A71" s="64" t="s">
        <v>25</v>
      </c>
      <c r="B71" s="49" t="s">
        <v>402</v>
      </c>
      <c r="C71" s="44" t="s">
        <v>403</v>
      </c>
      <c r="D71" s="58"/>
      <c r="E71" s="58"/>
      <c r="F71" s="58"/>
      <c r="G71" s="58"/>
      <c r="H71" s="58"/>
      <c r="I71" s="58"/>
      <c r="J71" s="48">
        <v>2012</v>
      </c>
      <c r="K71" s="44" t="s">
        <v>404</v>
      </c>
      <c r="L71" s="44" t="s">
        <v>117</v>
      </c>
      <c r="M71" s="45"/>
      <c r="N71" s="45"/>
      <c r="O71" s="45"/>
      <c r="P71" s="45"/>
      <c r="Q71" s="45"/>
      <c r="R71" s="44" t="s">
        <v>405</v>
      </c>
      <c r="S71" s="44" t="s">
        <v>406</v>
      </c>
      <c r="T71" s="27" t="s">
        <v>407</v>
      </c>
      <c r="U71" s="29" t="s">
        <v>408</v>
      </c>
      <c r="V71" s="29" t="s">
        <v>409</v>
      </c>
      <c r="W71" s="29" t="s">
        <v>410</v>
      </c>
      <c r="X71" s="29" t="s">
        <v>411</v>
      </c>
      <c r="Y71" s="29" t="s">
        <v>412</v>
      </c>
      <c r="Z71" s="29" t="s">
        <v>413</v>
      </c>
      <c r="AA71" s="29" t="s">
        <v>414</v>
      </c>
      <c r="AB71" s="29"/>
      <c r="AC71" s="29"/>
      <c r="AD71" s="29"/>
      <c r="AE71" s="29"/>
      <c r="AF71" s="29"/>
      <c r="AG71" s="29"/>
      <c r="AH71" s="29"/>
      <c r="AI71" s="33" t="s">
        <v>415</v>
      </c>
      <c r="AJ71" s="30"/>
      <c r="AK71" s="30"/>
    </row>
    <row r="72" spans="1:37" ht="90" customHeight="1">
      <c r="A72" s="66" t="s">
        <v>25</v>
      </c>
      <c r="B72" s="51" t="s">
        <v>1005</v>
      </c>
      <c r="C72" s="44" t="s">
        <v>565</v>
      </c>
      <c r="D72" s="44" t="s">
        <v>1006</v>
      </c>
      <c r="E72" s="44" t="s">
        <v>1007</v>
      </c>
      <c r="F72" s="58"/>
      <c r="G72" s="58"/>
      <c r="H72" s="58"/>
      <c r="I72" s="58"/>
      <c r="J72" s="48">
        <v>2012</v>
      </c>
      <c r="K72" s="44" t="s">
        <v>1008</v>
      </c>
      <c r="L72" s="44" t="s">
        <v>117</v>
      </c>
      <c r="M72" s="45"/>
      <c r="N72" s="45"/>
      <c r="O72" s="45"/>
      <c r="P72" s="45"/>
      <c r="Q72" s="45"/>
      <c r="R72" s="44" t="s">
        <v>1009</v>
      </c>
      <c r="S72" s="44" t="s">
        <v>1010</v>
      </c>
      <c r="T72" s="27" t="s">
        <v>396</v>
      </c>
      <c r="U72" s="29" t="s">
        <v>953</v>
      </c>
      <c r="V72" s="29" t="s">
        <v>289</v>
      </c>
      <c r="W72" s="29" t="s">
        <v>1011</v>
      </c>
      <c r="X72" s="29"/>
      <c r="Y72" s="29"/>
      <c r="Z72" s="29"/>
      <c r="AA72" s="29"/>
      <c r="AB72" s="29"/>
      <c r="AC72" s="29"/>
      <c r="AD72" s="29"/>
      <c r="AE72" s="29"/>
      <c r="AF72" s="29"/>
      <c r="AG72" s="29"/>
      <c r="AH72" s="29"/>
      <c r="AI72" s="33" t="s">
        <v>1012</v>
      </c>
      <c r="AJ72" s="29"/>
      <c r="AK72" s="29"/>
    </row>
    <row r="73" spans="1:37" ht="71" customHeight="1">
      <c r="A73" s="65" t="s">
        <v>25</v>
      </c>
      <c r="B73" s="45" t="s">
        <v>1082</v>
      </c>
      <c r="C73" s="46" t="s">
        <v>186</v>
      </c>
      <c r="D73" s="46" t="s">
        <v>1083</v>
      </c>
      <c r="E73" s="46" t="s">
        <v>1084</v>
      </c>
      <c r="F73" s="59"/>
      <c r="G73" s="59"/>
      <c r="H73" s="59"/>
      <c r="I73" s="59"/>
      <c r="J73" s="48">
        <v>2012</v>
      </c>
      <c r="K73" s="45" t="s">
        <v>1085</v>
      </c>
      <c r="L73" s="46" t="s">
        <v>1086</v>
      </c>
      <c r="M73" s="45"/>
      <c r="N73" s="45"/>
      <c r="O73" s="45"/>
      <c r="P73" s="45"/>
      <c r="Q73" s="45"/>
      <c r="R73" s="46" t="s">
        <v>1087</v>
      </c>
      <c r="S73" s="46" t="s">
        <v>1088</v>
      </c>
      <c r="T73" s="29"/>
      <c r="U73" s="29"/>
      <c r="V73" s="29"/>
      <c r="W73" s="29"/>
      <c r="X73" s="29"/>
      <c r="Y73" s="29"/>
      <c r="Z73" s="29"/>
      <c r="AA73" s="29"/>
      <c r="AB73" s="29"/>
      <c r="AC73" s="29"/>
      <c r="AD73" s="29"/>
      <c r="AE73" s="29"/>
      <c r="AF73" s="29"/>
      <c r="AG73" s="29"/>
      <c r="AH73" s="29"/>
      <c r="AI73" s="37" t="s">
        <v>1089</v>
      </c>
      <c r="AJ73" s="29"/>
      <c r="AK73" s="29"/>
    </row>
    <row r="74" spans="1:37" ht="69.75" customHeight="1">
      <c r="A74" s="64" t="s">
        <v>25</v>
      </c>
      <c r="B74" s="49" t="s">
        <v>1125</v>
      </c>
      <c r="C74" s="44" t="s">
        <v>1115</v>
      </c>
      <c r="D74" s="58"/>
      <c r="E74" s="58"/>
      <c r="F74" s="58"/>
      <c r="G74" s="58"/>
      <c r="H74" s="58"/>
      <c r="I74" s="58"/>
      <c r="J74" s="48">
        <v>2012</v>
      </c>
      <c r="K74" s="44" t="s">
        <v>1126</v>
      </c>
      <c r="L74" s="44" t="s">
        <v>631</v>
      </c>
      <c r="M74" s="45"/>
      <c r="N74" s="45"/>
      <c r="O74" s="45"/>
      <c r="P74" s="45"/>
      <c r="Q74" s="45"/>
      <c r="R74" s="44" t="s">
        <v>1063</v>
      </c>
      <c r="S74" s="44" t="s">
        <v>1127</v>
      </c>
      <c r="T74" s="27" t="s">
        <v>57</v>
      </c>
      <c r="U74" s="29"/>
      <c r="V74" s="29"/>
      <c r="W74" s="29"/>
      <c r="X74" s="29"/>
      <c r="Y74" s="29"/>
      <c r="Z74" s="29"/>
      <c r="AA74" s="29"/>
      <c r="AB74" s="29"/>
      <c r="AC74" s="29"/>
      <c r="AD74" s="29"/>
      <c r="AE74" s="29"/>
      <c r="AF74" s="29"/>
      <c r="AG74" s="29"/>
      <c r="AH74" s="29"/>
      <c r="AI74" s="33" t="s">
        <v>1128</v>
      </c>
      <c r="AJ74" s="30"/>
      <c r="AK74" s="30"/>
    </row>
    <row r="75" spans="1:37" ht="61" customHeight="1">
      <c r="A75" s="64" t="s">
        <v>25</v>
      </c>
      <c r="B75" s="49" t="s">
        <v>1342</v>
      </c>
      <c r="C75" s="44" t="s">
        <v>1337</v>
      </c>
      <c r="D75" s="44" t="s">
        <v>1343</v>
      </c>
      <c r="E75" s="44" t="s">
        <v>319</v>
      </c>
      <c r="F75" s="58" t="s">
        <v>325</v>
      </c>
      <c r="G75" s="58"/>
      <c r="H75" s="58"/>
      <c r="I75" s="58"/>
      <c r="J75" s="48">
        <v>2012</v>
      </c>
      <c r="K75" s="44" t="s">
        <v>1344</v>
      </c>
      <c r="L75" s="44" t="s">
        <v>197</v>
      </c>
      <c r="M75" s="45"/>
      <c r="N75" s="45"/>
      <c r="O75" s="45"/>
      <c r="P75" s="45"/>
      <c r="Q75" s="45"/>
      <c r="R75" s="44" t="s">
        <v>307</v>
      </c>
      <c r="S75" s="44" t="s">
        <v>1345</v>
      </c>
      <c r="T75" s="27" t="s">
        <v>57</v>
      </c>
      <c r="U75" s="29"/>
      <c r="V75" s="29"/>
      <c r="W75" s="29"/>
      <c r="X75" s="29"/>
      <c r="Y75" s="29"/>
      <c r="Z75" s="29"/>
      <c r="AA75" s="29"/>
      <c r="AB75" s="29"/>
      <c r="AC75" s="29"/>
      <c r="AD75" s="29"/>
      <c r="AE75" s="29"/>
      <c r="AF75" s="29"/>
      <c r="AG75" s="29"/>
      <c r="AH75" s="29"/>
      <c r="AI75" s="28"/>
      <c r="AJ75" s="29"/>
      <c r="AK75" s="29"/>
    </row>
    <row r="76" spans="1:37" ht="53" customHeight="1">
      <c r="A76" s="65" t="s">
        <v>25</v>
      </c>
      <c r="B76" s="45" t="s">
        <v>1462</v>
      </c>
      <c r="C76" s="46" t="s">
        <v>1432</v>
      </c>
      <c r="D76" s="46" t="s">
        <v>195</v>
      </c>
      <c r="E76" s="57"/>
      <c r="F76" s="57"/>
      <c r="G76" s="57"/>
      <c r="H76" s="57"/>
      <c r="I76" s="57"/>
      <c r="J76" s="48">
        <v>2012</v>
      </c>
      <c r="K76" s="45" t="s">
        <v>1463</v>
      </c>
      <c r="L76" s="46" t="s">
        <v>42</v>
      </c>
      <c r="M76" s="45"/>
      <c r="N76" s="45"/>
      <c r="O76" s="45"/>
      <c r="P76" s="45"/>
      <c r="Q76" s="45"/>
      <c r="R76" s="46" t="s">
        <v>1444</v>
      </c>
      <c r="S76" s="46" t="s">
        <v>1464</v>
      </c>
      <c r="T76" s="29" t="s">
        <v>1465</v>
      </c>
      <c r="U76" s="29" t="s">
        <v>1466</v>
      </c>
      <c r="V76" s="29" t="s">
        <v>1001</v>
      </c>
      <c r="W76" s="29" t="s">
        <v>1454</v>
      </c>
      <c r="X76" s="29" t="s">
        <v>1467</v>
      </c>
      <c r="Y76" s="29" t="s">
        <v>1468</v>
      </c>
      <c r="Z76" s="30"/>
      <c r="AA76" s="30"/>
      <c r="AB76" s="30"/>
      <c r="AC76" s="30"/>
      <c r="AD76" s="30"/>
      <c r="AE76" s="30"/>
      <c r="AF76" s="30"/>
      <c r="AG76" s="30"/>
      <c r="AH76" s="30"/>
      <c r="AI76" s="31" t="s">
        <v>1469</v>
      </c>
      <c r="AJ76" s="29"/>
      <c r="AK76" s="29"/>
    </row>
    <row r="77" spans="1:37" ht="84" customHeight="1">
      <c r="A77" s="64" t="s">
        <v>25</v>
      </c>
      <c r="B77" s="49" t="s">
        <v>1646</v>
      </c>
      <c r="C77" s="44" t="s">
        <v>1647</v>
      </c>
      <c r="D77" s="58"/>
      <c r="E77" s="58"/>
      <c r="F77" s="58"/>
      <c r="G77" s="58"/>
      <c r="H77" s="58"/>
      <c r="I77" s="58"/>
      <c r="J77" s="48">
        <v>2012</v>
      </c>
      <c r="K77" s="44" t="s">
        <v>1648</v>
      </c>
      <c r="L77" s="44" t="s">
        <v>153</v>
      </c>
      <c r="M77" s="45"/>
      <c r="N77" s="45"/>
      <c r="O77" s="45"/>
      <c r="P77" s="45"/>
      <c r="Q77" s="45"/>
      <c r="R77" s="44"/>
      <c r="S77" s="44" t="s">
        <v>1649</v>
      </c>
      <c r="T77" s="27" t="s">
        <v>57</v>
      </c>
      <c r="U77" s="29"/>
      <c r="V77" s="29"/>
      <c r="W77" s="29"/>
      <c r="X77" s="29"/>
      <c r="Y77" s="29"/>
      <c r="Z77" s="29"/>
      <c r="AA77" s="29"/>
      <c r="AB77" s="29"/>
      <c r="AC77" s="29"/>
      <c r="AD77" s="29"/>
      <c r="AE77" s="29"/>
      <c r="AF77" s="29"/>
      <c r="AG77" s="29"/>
      <c r="AH77" s="29"/>
      <c r="AI77" s="33" t="s">
        <v>1650</v>
      </c>
      <c r="AJ77" s="29"/>
      <c r="AK77" s="29"/>
    </row>
    <row r="78" spans="1:37" ht="42" customHeight="1">
      <c r="A78" s="64" t="s">
        <v>25</v>
      </c>
      <c r="B78" s="49" t="s">
        <v>2560</v>
      </c>
      <c r="C78" s="44" t="s">
        <v>2561</v>
      </c>
      <c r="D78" s="58"/>
      <c r="E78" s="58"/>
      <c r="F78" s="58"/>
      <c r="G78" s="58"/>
      <c r="H78" s="58"/>
      <c r="I78" s="58"/>
      <c r="J78" s="48">
        <v>2012</v>
      </c>
      <c r="K78" s="44" t="s">
        <v>2562</v>
      </c>
      <c r="L78" s="44" t="s">
        <v>153</v>
      </c>
      <c r="M78" s="45"/>
      <c r="N78" s="45"/>
      <c r="O78" s="45"/>
      <c r="P78" s="45"/>
      <c r="Q78" s="45"/>
      <c r="R78" s="44"/>
      <c r="S78" s="44" t="s">
        <v>2563</v>
      </c>
      <c r="T78" s="27" t="s">
        <v>57</v>
      </c>
      <c r="U78" s="29"/>
      <c r="V78" s="29"/>
      <c r="W78" s="29"/>
      <c r="X78" s="29"/>
      <c r="Y78" s="29"/>
      <c r="Z78" s="29"/>
      <c r="AA78" s="29"/>
      <c r="AB78" s="29"/>
      <c r="AC78" s="29"/>
      <c r="AD78" s="29"/>
      <c r="AE78" s="29"/>
      <c r="AF78" s="29"/>
      <c r="AG78" s="29"/>
      <c r="AH78" s="29"/>
      <c r="AI78" s="27" t="s">
        <v>2564</v>
      </c>
      <c r="AJ78" s="29"/>
      <c r="AK78" s="29"/>
    </row>
    <row r="79" spans="1:37" ht="54" customHeight="1">
      <c r="A79" s="65" t="s">
        <v>25</v>
      </c>
      <c r="B79" s="45" t="s">
        <v>2897</v>
      </c>
      <c r="C79" s="46" t="s">
        <v>241</v>
      </c>
      <c r="D79" s="46" t="s">
        <v>2451</v>
      </c>
      <c r="E79" s="57"/>
      <c r="F79" s="57"/>
      <c r="G79" s="57"/>
      <c r="H79" s="57"/>
      <c r="I79" s="57"/>
      <c r="J79" s="48">
        <v>2012</v>
      </c>
      <c r="K79" s="45" t="s">
        <v>2898</v>
      </c>
      <c r="L79" s="46" t="s">
        <v>42</v>
      </c>
      <c r="M79" s="45"/>
      <c r="N79" s="45"/>
      <c r="O79" s="45"/>
      <c r="P79" s="45"/>
      <c r="Q79" s="45"/>
      <c r="R79" s="46" t="s">
        <v>243</v>
      </c>
      <c r="S79" s="46" t="s">
        <v>2899</v>
      </c>
      <c r="T79" s="29" t="s">
        <v>2900</v>
      </c>
      <c r="U79" s="29" t="s">
        <v>2455</v>
      </c>
      <c r="V79" s="29" t="s">
        <v>2456</v>
      </c>
      <c r="W79" s="29" t="s">
        <v>2901</v>
      </c>
      <c r="X79" s="30"/>
      <c r="Y79" s="30"/>
      <c r="Z79" s="30"/>
      <c r="AA79" s="30"/>
      <c r="AB79" s="30"/>
      <c r="AC79" s="30"/>
      <c r="AD79" s="30"/>
      <c r="AE79" s="30"/>
      <c r="AF79" s="30"/>
      <c r="AG79" s="30"/>
      <c r="AH79" s="30"/>
      <c r="AI79" s="31" t="s">
        <v>2902</v>
      </c>
      <c r="AJ79" s="29"/>
      <c r="AK79" s="29"/>
    </row>
    <row r="80" spans="1:37" ht="108" customHeight="1">
      <c r="A80" s="64" t="s">
        <v>25</v>
      </c>
      <c r="B80" s="49" t="s">
        <v>2995</v>
      </c>
      <c r="C80" s="44" t="s">
        <v>2980</v>
      </c>
      <c r="D80" s="58"/>
      <c r="E80" s="58"/>
      <c r="F80" s="58"/>
      <c r="G80" s="58"/>
      <c r="H80" s="58"/>
      <c r="I80" s="58"/>
      <c r="J80" s="48">
        <v>2012</v>
      </c>
      <c r="K80" s="44" t="s">
        <v>2996</v>
      </c>
      <c r="L80" s="44" t="s">
        <v>153</v>
      </c>
      <c r="M80" s="45"/>
      <c r="N80" s="45"/>
      <c r="O80" s="45"/>
      <c r="P80" s="45"/>
      <c r="Q80" s="45"/>
      <c r="R80" s="44"/>
      <c r="S80" s="44" t="s">
        <v>2997</v>
      </c>
      <c r="T80" s="27" t="s">
        <v>2998</v>
      </c>
      <c r="U80" s="29" t="s">
        <v>2999</v>
      </c>
      <c r="V80" s="29"/>
      <c r="W80" s="29"/>
      <c r="X80" s="29"/>
      <c r="Y80" s="29"/>
      <c r="Z80" s="29"/>
      <c r="AA80" s="29"/>
      <c r="AB80" s="29"/>
      <c r="AC80" s="29"/>
      <c r="AD80" s="29"/>
      <c r="AE80" s="29"/>
      <c r="AF80" s="29"/>
      <c r="AG80" s="29"/>
      <c r="AH80" s="29"/>
      <c r="AI80" s="33" t="s">
        <v>3000</v>
      </c>
      <c r="AJ80" s="30"/>
      <c r="AK80" s="30"/>
    </row>
    <row r="81" spans="1:37" ht="105" customHeight="1">
      <c r="A81" s="65" t="s">
        <v>25</v>
      </c>
      <c r="B81" s="45" t="s">
        <v>921</v>
      </c>
      <c r="C81" s="46" t="s">
        <v>922</v>
      </c>
      <c r="D81" s="59"/>
      <c r="E81" s="59"/>
      <c r="F81" s="59"/>
      <c r="G81" s="59"/>
      <c r="H81" s="59"/>
      <c r="I81" s="59"/>
      <c r="J81" s="48">
        <v>2011</v>
      </c>
      <c r="K81" s="45" t="s">
        <v>923</v>
      </c>
      <c r="L81" s="46" t="s">
        <v>107</v>
      </c>
      <c r="M81" s="45"/>
      <c r="N81" s="45"/>
      <c r="O81" s="45"/>
      <c r="P81" s="45"/>
      <c r="Q81" s="45"/>
      <c r="R81" s="46" t="s">
        <v>924</v>
      </c>
      <c r="S81" s="46" t="s">
        <v>925</v>
      </c>
      <c r="T81" s="29" t="s">
        <v>926</v>
      </c>
      <c r="U81" s="29" t="s">
        <v>927</v>
      </c>
      <c r="V81" s="29" t="s">
        <v>928</v>
      </c>
      <c r="W81" s="29"/>
      <c r="X81" s="29"/>
      <c r="Y81" s="29"/>
      <c r="Z81" s="29"/>
      <c r="AA81" s="29"/>
      <c r="AB81" s="29"/>
      <c r="AC81" s="29"/>
      <c r="AD81" s="29"/>
      <c r="AE81" s="29"/>
      <c r="AF81" s="29"/>
      <c r="AG81" s="29"/>
      <c r="AH81" s="29"/>
      <c r="AI81" s="37" t="s">
        <v>929</v>
      </c>
      <c r="AJ81" s="30"/>
      <c r="AK81" s="30"/>
    </row>
    <row r="82" spans="1:37" ht="90" customHeight="1">
      <c r="A82" s="64" t="s">
        <v>25</v>
      </c>
      <c r="B82" s="49" t="s">
        <v>26</v>
      </c>
      <c r="C82" s="44" t="s">
        <v>12</v>
      </c>
      <c r="D82" s="44" t="s">
        <v>27</v>
      </c>
      <c r="E82" s="58"/>
      <c r="F82" s="58"/>
      <c r="G82" s="58"/>
      <c r="H82" s="58"/>
      <c r="I82" s="58"/>
      <c r="J82" s="48">
        <v>2010</v>
      </c>
      <c r="K82" s="44" t="s">
        <v>28</v>
      </c>
      <c r="L82" s="44" t="s">
        <v>15</v>
      </c>
      <c r="M82" s="45"/>
      <c r="N82" s="45"/>
      <c r="O82" s="45"/>
      <c r="P82" s="45"/>
      <c r="Q82" s="45"/>
      <c r="R82" s="44" t="s">
        <v>29</v>
      </c>
      <c r="S82" s="44" t="s">
        <v>30</v>
      </c>
      <c r="T82" s="27" t="s">
        <v>31</v>
      </c>
      <c r="U82" s="29" t="s">
        <v>32</v>
      </c>
      <c r="V82" s="29" t="s">
        <v>33</v>
      </c>
      <c r="W82" s="29"/>
      <c r="X82" s="29"/>
      <c r="Y82" s="29"/>
      <c r="Z82" s="29"/>
      <c r="AA82" s="29"/>
      <c r="AB82" s="29"/>
      <c r="AC82" s="29"/>
      <c r="AD82" s="29"/>
      <c r="AE82" s="29"/>
      <c r="AF82" s="29"/>
      <c r="AG82" s="29"/>
      <c r="AH82" s="29"/>
      <c r="AI82" s="33" t="s">
        <v>34</v>
      </c>
      <c r="AJ82" s="30"/>
      <c r="AK82" s="30"/>
    </row>
    <row r="83" spans="1:37" ht="46" customHeight="1">
      <c r="A83" s="64" t="s">
        <v>25</v>
      </c>
      <c r="B83" s="49" t="s">
        <v>2017</v>
      </c>
      <c r="C83" s="44" t="s">
        <v>1771</v>
      </c>
      <c r="D83" s="58"/>
      <c r="E83" s="58"/>
      <c r="F83" s="58"/>
      <c r="G83" s="58"/>
      <c r="H83" s="58"/>
      <c r="I83" s="58"/>
      <c r="J83" s="48">
        <v>2010</v>
      </c>
      <c r="K83" s="44" t="s">
        <v>2018</v>
      </c>
      <c r="L83" s="44" t="s">
        <v>41</v>
      </c>
      <c r="M83" s="45"/>
      <c r="N83" s="45"/>
      <c r="O83" s="45"/>
      <c r="P83" s="45"/>
      <c r="Q83" s="45"/>
      <c r="R83" s="44" t="s">
        <v>1774</v>
      </c>
      <c r="S83" s="44" t="s">
        <v>2019</v>
      </c>
      <c r="T83" s="27" t="s">
        <v>57</v>
      </c>
      <c r="U83" s="29"/>
      <c r="V83" s="29"/>
      <c r="W83" s="29"/>
      <c r="X83" s="29"/>
      <c r="Y83" s="29"/>
      <c r="Z83" s="29"/>
      <c r="AA83" s="29"/>
      <c r="AB83" s="29"/>
      <c r="AC83" s="29"/>
      <c r="AD83" s="29"/>
      <c r="AE83" s="29"/>
      <c r="AF83" s="29"/>
      <c r="AG83" s="29"/>
      <c r="AH83" s="29"/>
      <c r="AI83" s="33" t="s">
        <v>2020</v>
      </c>
      <c r="AJ83" s="30"/>
      <c r="AK83" s="30"/>
    </row>
    <row r="84" spans="1:37" ht="70" customHeight="1">
      <c r="A84" s="64" t="s">
        <v>25</v>
      </c>
      <c r="B84" s="49" t="s">
        <v>2222</v>
      </c>
      <c r="C84" s="44" t="s">
        <v>2223</v>
      </c>
      <c r="D84" s="44" t="s">
        <v>2224</v>
      </c>
      <c r="E84" s="44" t="s">
        <v>2225</v>
      </c>
      <c r="F84" s="58"/>
      <c r="G84" s="58"/>
      <c r="H84" s="58"/>
      <c r="I84" s="58"/>
      <c r="J84" s="48">
        <v>2010</v>
      </c>
      <c r="K84" s="45"/>
      <c r="L84" s="45" t="s">
        <v>41</v>
      </c>
      <c r="M84" s="45"/>
      <c r="N84" s="45"/>
      <c r="O84" s="45"/>
      <c r="P84" s="45"/>
      <c r="Q84" s="45"/>
      <c r="R84" s="44" t="s">
        <v>2226</v>
      </c>
      <c r="S84" s="44" t="s">
        <v>2227</v>
      </c>
      <c r="T84" s="27"/>
      <c r="U84" s="29"/>
      <c r="V84" s="29"/>
      <c r="W84" s="29"/>
      <c r="X84" s="29"/>
      <c r="Y84" s="29"/>
      <c r="Z84" s="29"/>
      <c r="AA84" s="29"/>
      <c r="AB84" s="29"/>
      <c r="AC84" s="29"/>
      <c r="AD84" s="29"/>
      <c r="AE84" s="29"/>
      <c r="AF84" s="29"/>
      <c r="AG84" s="29"/>
      <c r="AH84" s="29"/>
      <c r="AI84" s="33" t="s">
        <v>2228</v>
      </c>
      <c r="AJ84" s="30"/>
      <c r="AK84" s="30"/>
    </row>
    <row r="85" spans="1:37" ht="55.5" customHeight="1">
      <c r="A85" s="67" t="s">
        <v>25</v>
      </c>
      <c r="B85" s="53" t="s">
        <v>2715</v>
      </c>
      <c r="C85" s="52" t="s">
        <v>1704</v>
      </c>
      <c r="D85" s="60"/>
      <c r="E85" s="60"/>
      <c r="F85" s="60"/>
      <c r="G85" s="60"/>
      <c r="H85" s="60"/>
      <c r="I85" s="60"/>
      <c r="J85" s="54">
        <v>2010</v>
      </c>
      <c r="K85" s="52" t="s">
        <v>2716</v>
      </c>
      <c r="L85" s="45" t="s">
        <v>525</v>
      </c>
      <c r="M85" s="53"/>
      <c r="N85" s="53"/>
      <c r="O85" s="53"/>
      <c r="P85" s="45"/>
      <c r="Q85" s="45"/>
      <c r="R85" s="52"/>
      <c r="S85" s="52" t="s">
        <v>2717</v>
      </c>
      <c r="T85" s="35" t="s">
        <v>2718</v>
      </c>
      <c r="U85" s="29" t="s">
        <v>2719</v>
      </c>
      <c r="V85" s="29" t="s">
        <v>2720</v>
      </c>
      <c r="W85" s="29" t="s">
        <v>2721</v>
      </c>
      <c r="X85" s="29" t="s">
        <v>2722</v>
      </c>
      <c r="Y85" s="29" t="s">
        <v>2723</v>
      </c>
      <c r="Z85" s="29" t="s">
        <v>2724</v>
      </c>
      <c r="AA85" s="29"/>
      <c r="AB85" s="29"/>
      <c r="AC85" s="29"/>
      <c r="AD85" s="29"/>
      <c r="AE85" s="29"/>
      <c r="AF85" s="29"/>
      <c r="AG85" s="29"/>
      <c r="AH85" s="29"/>
      <c r="AI85" s="36" t="s">
        <v>2725</v>
      </c>
      <c r="AJ85" s="30"/>
      <c r="AK85" s="30"/>
    </row>
    <row r="86" spans="1:37" ht="63" customHeight="1">
      <c r="A86" s="66" t="s">
        <v>25</v>
      </c>
      <c r="B86" s="51" t="s">
        <v>3012</v>
      </c>
      <c r="C86" s="44" t="s">
        <v>3013</v>
      </c>
      <c r="D86" s="58"/>
      <c r="E86" s="58"/>
      <c r="F86" s="58"/>
      <c r="G86" s="58"/>
      <c r="H86" s="58"/>
      <c r="I86" s="58"/>
      <c r="J86" s="48">
        <v>2010</v>
      </c>
      <c r="K86" s="44" t="s">
        <v>60</v>
      </c>
      <c r="L86" s="44" t="s">
        <v>41</v>
      </c>
      <c r="M86" s="45"/>
      <c r="N86" s="45"/>
      <c r="O86" s="45"/>
      <c r="P86" s="45"/>
      <c r="Q86" s="45"/>
      <c r="R86" s="44" t="s">
        <v>940</v>
      </c>
      <c r="S86" s="44" t="s">
        <v>3014</v>
      </c>
      <c r="T86" s="27" t="s">
        <v>3015</v>
      </c>
      <c r="U86" s="29" t="s">
        <v>3016</v>
      </c>
      <c r="V86" s="29" t="s">
        <v>1618</v>
      </c>
      <c r="W86" s="29" t="s">
        <v>3017</v>
      </c>
      <c r="X86" s="29" t="s">
        <v>3018</v>
      </c>
      <c r="Y86" s="29" t="s">
        <v>844</v>
      </c>
      <c r="Z86" s="29"/>
      <c r="AA86" s="29"/>
      <c r="AB86" s="29"/>
      <c r="AC86" s="29"/>
      <c r="AD86" s="29"/>
      <c r="AE86" s="29"/>
      <c r="AF86" s="29"/>
      <c r="AG86" s="29"/>
      <c r="AH86" s="29"/>
      <c r="AI86" s="38" t="s">
        <v>3019</v>
      </c>
      <c r="AJ86" s="30"/>
      <c r="AK86" s="30"/>
    </row>
    <row r="87" spans="1:37" ht="66" customHeight="1">
      <c r="A87" s="68" t="s">
        <v>167</v>
      </c>
      <c r="B87" s="45" t="s">
        <v>772</v>
      </c>
      <c r="C87" s="44" t="s">
        <v>675</v>
      </c>
      <c r="D87" s="57"/>
      <c r="E87" s="57"/>
      <c r="F87" s="57"/>
      <c r="G87" s="57"/>
      <c r="H87" s="57"/>
      <c r="I87" s="57"/>
      <c r="J87" s="48">
        <v>2015</v>
      </c>
      <c r="K87" s="45" t="s">
        <v>773</v>
      </c>
      <c r="L87" s="46" t="s">
        <v>42</v>
      </c>
      <c r="M87" s="45"/>
      <c r="N87" s="45"/>
      <c r="O87" s="45"/>
      <c r="P87" s="45"/>
      <c r="Q87" s="45"/>
      <c r="R87" s="46" t="s">
        <v>243</v>
      </c>
      <c r="S87" s="46" t="s">
        <v>774</v>
      </c>
      <c r="T87" s="30"/>
      <c r="U87" s="30"/>
      <c r="V87" s="30"/>
      <c r="W87" s="30"/>
      <c r="X87" s="30"/>
      <c r="Y87" s="30"/>
      <c r="Z87" s="30"/>
      <c r="AA87" s="30"/>
      <c r="AB87" s="30"/>
      <c r="AC87" s="30"/>
      <c r="AD87" s="30"/>
      <c r="AE87" s="30"/>
      <c r="AF87" s="30"/>
      <c r="AG87" s="30"/>
      <c r="AH87" s="30"/>
      <c r="AI87" s="31" t="s">
        <v>775</v>
      </c>
      <c r="AJ87" s="30"/>
      <c r="AK87" s="30"/>
    </row>
    <row r="88" spans="1:37" ht="64" customHeight="1">
      <c r="A88" s="68" t="s">
        <v>167</v>
      </c>
      <c r="B88" s="51" t="s">
        <v>1165</v>
      </c>
      <c r="C88" s="44" t="s">
        <v>1156</v>
      </c>
      <c r="D88" s="58"/>
      <c r="E88" s="58"/>
      <c r="F88" s="58"/>
      <c r="G88" s="58"/>
      <c r="H88" s="58"/>
      <c r="I88" s="58"/>
      <c r="J88" s="48">
        <v>2015</v>
      </c>
      <c r="K88" s="44" t="s">
        <v>1166</v>
      </c>
      <c r="L88" s="44" t="s">
        <v>41</v>
      </c>
      <c r="M88" s="45"/>
      <c r="N88" s="45"/>
      <c r="O88" s="45"/>
      <c r="P88" s="45"/>
      <c r="Q88" s="45"/>
      <c r="R88" s="44" t="s">
        <v>940</v>
      </c>
      <c r="S88" s="44" t="s">
        <v>1167</v>
      </c>
      <c r="T88" s="27" t="s">
        <v>1168</v>
      </c>
      <c r="U88" s="29"/>
      <c r="V88" s="29"/>
      <c r="W88" s="29"/>
      <c r="X88" s="29"/>
      <c r="Y88" s="29"/>
      <c r="Z88" s="29"/>
      <c r="AA88" s="29"/>
      <c r="AB88" s="29"/>
      <c r="AC88" s="29"/>
      <c r="AD88" s="29"/>
      <c r="AE88" s="29"/>
      <c r="AF88" s="29"/>
      <c r="AG88" s="29"/>
      <c r="AH88" s="29"/>
      <c r="AI88" s="33" t="s">
        <v>1169</v>
      </c>
      <c r="AJ88" s="29"/>
      <c r="AK88" s="29"/>
    </row>
    <row r="89" spans="1:37" ht="66" customHeight="1">
      <c r="A89" s="68" t="s">
        <v>167</v>
      </c>
      <c r="B89" s="49" t="s">
        <v>2128</v>
      </c>
      <c r="C89" s="44" t="s">
        <v>2129</v>
      </c>
      <c r="D89" s="44" t="s">
        <v>2130</v>
      </c>
      <c r="E89" s="44" t="s">
        <v>305</v>
      </c>
      <c r="F89" s="58" t="s">
        <v>325</v>
      </c>
      <c r="G89" s="58"/>
      <c r="H89" s="58"/>
      <c r="I89" s="58"/>
      <c r="J89" s="48">
        <v>2015</v>
      </c>
      <c r="K89" s="44" t="s">
        <v>2131</v>
      </c>
      <c r="L89" s="44" t="s">
        <v>197</v>
      </c>
      <c r="M89" s="45"/>
      <c r="N89" s="45"/>
      <c r="O89" s="45"/>
      <c r="P89" s="45"/>
      <c r="Q89" s="45"/>
      <c r="R89" s="44" t="s">
        <v>2132</v>
      </c>
      <c r="S89" s="44" t="s">
        <v>2133</v>
      </c>
      <c r="T89" s="27" t="s">
        <v>57</v>
      </c>
      <c r="U89" s="29"/>
      <c r="V89" s="29"/>
      <c r="W89" s="29"/>
      <c r="X89" s="29"/>
      <c r="Y89" s="29"/>
      <c r="Z89" s="29"/>
      <c r="AA89" s="29"/>
      <c r="AB89" s="29"/>
      <c r="AC89" s="29"/>
      <c r="AD89" s="29"/>
      <c r="AE89" s="29"/>
      <c r="AF89" s="29"/>
      <c r="AG89" s="29"/>
      <c r="AH89" s="29"/>
      <c r="AI89" s="33" t="s">
        <v>2134</v>
      </c>
      <c r="AJ89" s="29"/>
      <c r="AK89" s="29"/>
    </row>
    <row r="90" spans="1:37" ht="79" customHeight="1">
      <c r="A90" s="68" t="s">
        <v>167</v>
      </c>
      <c r="B90" s="49" t="s">
        <v>1816</v>
      </c>
      <c r="C90" s="44" t="s">
        <v>1817</v>
      </c>
      <c r="D90" s="58"/>
      <c r="E90" s="58"/>
      <c r="F90" s="58"/>
      <c r="G90" s="58"/>
      <c r="H90" s="58"/>
      <c r="I90" s="58"/>
      <c r="J90" s="48">
        <v>2013</v>
      </c>
      <c r="K90" s="44" t="s">
        <v>1818</v>
      </c>
      <c r="L90" s="46" t="s">
        <v>42</v>
      </c>
      <c r="M90" s="45"/>
      <c r="N90" s="45"/>
      <c r="O90" s="45"/>
      <c r="P90" s="45"/>
      <c r="Q90" s="45"/>
      <c r="R90" s="44" t="s">
        <v>1819</v>
      </c>
      <c r="S90" s="44" t="s">
        <v>1820</v>
      </c>
      <c r="T90" s="27"/>
      <c r="U90" s="29"/>
      <c r="V90" s="29"/>
      <c r="W90" s="29"/>
      <c r="X90" s="29"/>
      <c r="Y90" s="29"/>
      <c r="Z90" s="29"/>
      <c r="AA90" s="29"/>
      <c r="AB90" s="29"/>
      <c r="AC90" s="29"/>
      <c r="AD90" s="29"/>
      <c r="AE90" s="29"/>
      <c r="AF90" s="29"/>
      <c r="AG90" s="29"/>
      <c r="AH90" s="29"/>
      <c r="AI90" s="33" t="s">
        <v>1821</v>
      </c>
      <c r="AJ90" s="29"/>
      <c r="AK90" s="29"/>
    </row>
    <row r="91" spans="1:37" ht="62" customHeight="1">
      <c r="A91" s="68" t="s">
        <v>167</v>
      </c>
      <c r="B91" s="49" t="s">
        <v>168</v>
      </c>
      <c r="C91" s="44" t="s">
        <v>149</v>
      </c>
      <c r="D91" s="44" t="s">
        <v>169</v>
      </c>
      <c r="E91" s="44" t="s">
        <v>170</v>
      </c>
      <c r="F91" s="58"/>
      <c r="G91" s="58"/>
      <c r="H91" s="58"/>
      <c r="I91" s="58"/>
      <c r="J91" s="48">
        <v>2012</v>
      </c>
      <c r="K91" s="44" t="s">
        <v>171</v>
      </c>
      <c r="L91" s="44" t="s">
        <v>153</v>
      </c>
      <c r="M91" s="45"/>
      <c r="N91" s="45"/>
      <c r="O91" s="45"/>
      <c r="P91" s="45"/>
      <c r="Q91" s="45"/>
      <c r="R91" s="44"/>
      <c r="S91" s="44" t="s">
        <v>172</v>
      </c>
      <c r="T91" s="27" t="s">
        <v>173</v>
      </c>
      <c r="U91" s="29" t="s">
        <v>174</v>
      </c>
      <c r="V91" s="29" t="s">
        <v>175</v>
      </c>
      <c r="W91" s="29" t="s">
        <v>176</v>
      </c>
      <c r="X91" s="29" t="s">
        <v>177</v>
      </c>
      <c r="Y91" s="29" t="s">
        <v>178</v>
      </c>
      <c r="Z91" s="29" t="s">
        <v>179</v>
      </c>
      <c r="AA91" s="29" t="s">
        <v>180</v>
      </c>
      <c r="AB91" s="29" t="s">
        <v>181</v>
      </c>
      <c r="AC91" s="29" t="s">
        <v>182</v>
      </c>
      <c r="AD91" s="29"/>
      <c r="AE91" s="29"/>
      <c r="AF91" s="29"/>
      <c r="AG91" s="29"/>
      <c r="AH91" s="29"/>
      <c r="AI91" s="33" t="s">
        <v>183</v>
      </c>
      <c r="AJ91" s="29"/>
      <c r="AK91" s="29"/>
    </row>
    <row r="92" spans="1:37" ht="72" customHeight="1">
      <c r="A92" s="68" t="s">
        <v>167</v>
      </c>
      <c r="B92" s="51" t="s">
        <v>1155</v>
      </c>
      <c r="C92" s="44" t="s">
        <v>1156</v>
      </c>
      <c r="D92" s="58"/>
      <c r="E92" s="58"/>
      <c r="F92" s="58"/>
      <c r="G92" s="58"/>
      <c r="H92" s="58"/>
      <c r="I92" s="58"/>
      <c r="J92" s="48">
        <v>2012</v>
      </c>
      <c r="K92" s="44" t="s">
        <v>1157</v>
      </c>
      <c r="L92" s="44" t="s">
        <v>41</v>
      </c>
      <c r="M92" s="45"/>
      <c r="N92" s="45"/>
      <c r="O92" s="45"/>
      <c r="P92" s="45"/>
      <c r="Q92" s="45"/>
      <c r="R92" s="44" t="s">
        <v>940</v>
      </c>
      <c r="S92" s="44" t="s">
        <v>1158</v>
      </c>
      <c r="T92" s="27" t="s">
        <v>1159</v>
      </c>
      <c r="U92" s="29" t="s">
        <v>1160</v>
      </c>
      <c r="V92" s="29" t="s">
        <v>1161</v>
      </c>
      <c r="W92" s="29" t="s">
        <v>1162</v>
      </c>
      <c r="X92" s="29" t="s">
        <v>1163</v>
      </c>
      <c r="Y92" s="29"/>
      <c r="Z92" s="29"/>
      <c r="AA92" s="29"/>
      <c r="AB92" s="29"/>
      <c r="AC92" s="29"/>
      <c r="AD92" s="29"/>
      <c r="AE92" s="29"/>
      <c r="AF92" s="29"/>
      <c r="AG92" s="29"/>
      <c r="AH92" s="29"/>
      <c r="AI92" s="33" t="s">
        <v>1164</v>
      </c>
      <c r="AJ92" s="29"/>
      <c r="AK92" s="29"/>
    </row>
    <row r="93" spans="1:37" ht="74" customHeight="1">
      <c r="A93" s="68" t="s">
        <v>167</v>
      </c>
      <c r="B93" s="49" t="s">
        <v>1378</v>
      </c>
      <c r="C93" s="44" t="s">
        <v>1372</v>
      </c>
      <c r="D93" s="44" t="s">
        <v>1379</v>
      </c>
      <c r="E93" s="58"/>
      <c r="F93" s="58"/>
      <c r="G93" s="58"/>
      <c r="H93" s="58"/>
      <c r="I93" s="58"/>
      <c r="J93" s="48">
        <v>2011</v>
      </c>
      <c r="K93" s="44" t="s">
        <v>1380</v>
      </c>
      <c r="L93" s="45" t="s">
        <v>98</v>
      </c>
      <c r="M93" s="45"/>
      <c r="N93" s="45"/>
      <c r="O93" s="45"/>
      <c r="P93" s="45"/>
      <c r="Q93" s="45"/>
      <c r="R93" s="44" t="s">
        <v>86</v>
      </c>
      <c r="S93" s="44" t="s">
        <v>1381</v>
      </c>
      <c r="T93" s="27" t="s">
        <v>1382</v>
      </c>
      <c r="U93" s="29" t="s">
        <v>1383</v>
      </c>
      <c r="V93" s="29" t="s">
        <v>1384</v>
      </c>
      <c r="W93" s="29" t="s">
        <v>1385</v>
      </c>
      <c r="X93" s="29" t="s">
        <v>1386</v>
      </c>
      <c r="Y93" s="29"/>
      <c r="Z93" s="29"/>
      <c r="AA93" s="29"/>
      <c r="AB93" s="29"/>
      <c r="AC93" s="29"/>
      <c r="AD93" s="29"/>
      <c r="AE93" s="29"/>
      <c r="AF93" s="29"/>
      <c r="AG93" s="29"/>
      <c r="AH93" s="29"/>
      <c r="AI93" s="33" t="s">
        <v>1387</v>
      </c>
      <c r="AJ93" s="29"/>
      <c r="AK93" s="29"/>
    </row>
    <row r="94" spans="1:37" ht="77" customHeight="1">
      <c r="A94" s="68" t="s">
        <v>167</v>
      </c>
      <c r="B94" s="45" t="s">
        <v>2889</v>
      </c>
      <c r="C94" s="46" t="s">
        <v>2890</v>
      </c>
      <c r="D94" s="59"/>
      <c r="E94" s="59"/>
      <c r="F94" s="59"/>
      <c r="G94" s="59"/>
      <c r="H94" s="59"/>
      <c r="I94" s="59"/>
      <c r="J94" s="48">
        <v>2010</v>
      </c>
      <c r="K94" s="46" t="s">
        <v>2891</v>
      </c>
      <c r="L94" s="46" t="s">
        <v>235</v>
      </c>
      <c r="M94" s="45"/>
      <c r="N94" s="45"/>
      <c r="O94" s="45"/>
      <c r="P94" s="45"/>
      <c r="Q94" s="45"/>
      <c r="R94" s="46" t="s">
        <v>221</v>
      </c>
      <c r="S94" s="46" t="s">
        <v>2892</v>
      </c>
      <c r="T94" s="29" t="s">
        <v>2893</v>
      </c>
      <c r="U94" s="29" t="s">
        <v>2894</v>
      </c>
      <c r="V94" s="29" t="s">
        <v>2895</v>
      </c>
      <c r="W94" s="29"/>
      <c r="X94" s="29"/>
      <c r="Y94" s="29"/>
      <c r="Z94" s="29"/>
      <c r="AA94" s="29"/>
      <c r="AB94" s="29"/>
      <c r="AC94" s="29"/>
      <c r="AD94" s="29"/>
      <c r="AE94" s="29"/>
      <c r="AF94" s="29"/>
      <c r="AG94" s="29"/>
      <c r="AH94" s="29"/>
      <c r="AI94" s="39" t="s">
        <v>2896</v>
      </c>
      <c r="AJ94" s="29"/>
      <c r="AK94" s="29"/>
    </row>
    <row r="95" spans="1:37" ht="69.75" customHeight="1">
      <c r="A95" s="69" t="s">
        <v>10</v>
      </c>
      <c r="B95" s="49" t="s">
        <v>135</v>
      </c>
      <c r="C95" s="44" t="s">
        <v>136</v>
      </c>
      <c r="D95" s="44" t="s">
        <v>137</v>
      </c>
      <c r="E95" s="44" t="s">
        <v>138</v>
      </c>
      <c r="F95" s="58"/>
      <c r="G95" s="58"/>
      <c r="H95" s="58"/>
      <c r="I95" s="58"/>
      <c r="J95" s="48">
        <v>2017</v>
      </c>
      <c r="K95" s="44" t="s">
        <v>139</v>
      </c>
      <c r="L95" s="44" t="s">
        <v>117</v>
      </c>
      <c r="M95" s="45"/>
      <c r="N95" s="45"/>
      <c r="O95" s="45"/>
      <c r="P95" s="45"/>
      <c r="Q95" s="45"/>
      <c r="R95" s="44" t="s">
        <v>140</v>
      </c>
      <c r="S95" s="44" t="s">
        <v>141</v>
      </c>
      <c r="T95" s="27" t="s">
        <v>142</v>
      </c>
      <c r="U95" s="29" t="s">
        <v>143</v>
      </c>
      <c r="V95" s="29" t="s">
        <v>144</v>
      </c>
      <c r="W95" s="29" t="s">
        <v>145</v>
      </c>
      <c r="X95" s="29" t="s">
        <v>146</v>
      </c>
      <c r="Y95" s="29"/>
      <c r="Z95" s="29"/>
      <c r="AA95" s="29"/>
      <c r="AB95" s="29"/>
      <c r="AC95" s="29"/>
      <c r="AD95" s="29"/>
      <c r="AE95" s="29"/>
      <c r="AF95" s="29"/>
      <c r="AG95" s="29"/>
      <c r="AH95" s="29"/>
      <c r="AI95" s="33" t="s">
        <v>147</v>
      </c>
      <c r="AJ95" s="29"/>
      <c r="AK95" s="29"/>
    </row>
    <row r="96" spans="1:37" ht="74" customHeight="1">
      <c r="A96" s="71" t="s">
        <v>10</v>
      </c>
      <c r="B96" s="51" t="s">
        <v>1566</v>
      </c>
      <c r="C96" s="44" t="s">
        <v>1567</v>
      </c>
      <c r="D96" s="58"/>
      <c r="E96" s="58"/>
      <c r="F96" s="58"/>
      <c r="G96" s="58"/>
      <c r="H96" s="58"/>
      <c r="I96" s="58"/>
      <c r="J96" s="48">
        <v>2017</v>
      </c>
      <c r="K96" s="44" t="s">
        <v>1568</v>
      </c>
      <c r="L96" s="44" t="s">
        <v>1086</v>
      </c>
      <c r="M96" s="45"/>
      <c r="N96" s="45"/>
      <c r="O96" s="45"/>
      <c r="P96" s="45"/>
      <c r="Q96" s="45"/>
      <c r="R96" s="44" t="s">
        <v>188</v>
      </c>
      <c r="S96" s="44" t="s">
        <v>57</v>
      </c>
      <c r="T96" s="27" t="s">
        <v>57</v>
      </c>
      <c r="U96" s="29"/>
      <c r="V96" s="29"/>
      <c r="W96" s="29"/>
      <c r="X96" s="29"/>
      <c r="Y96" s="29"/>
      <c r="Z96" s="29"/>
      <c r="AA96" s="29"/>
      <c r="AB96" s="29"/>
      <c r="AC96" s="29"/>
      <c r="AD96" s="29"/>
      <c r="AE96" s="29"/>
      <c r="AF96" s="29"/>
      <c r="AG96" s="29"/>
      <c r="AH96" s="29"/>
      <c r="AI96" s="33" t="s">
        <v>1569</v>
      </c>
      <c r="AJ96" s="29"/>
      <c r="AK96" s="29"/>
    </row>
    <row r="97" spans="1:37" ht="65" customHeight="1">
      <c r="A97" s="69" t="s">
        <v>10</v>
      </c>
      <c r="B97" s="49" t="s">
        <v>342</v>
      </c>
      <c r="C97" s="44" t="s">
        <v>343</v>
      </c>
      <c r="D97" s="44" t="s">
        <v>344</v>
      </c>
      <c r="E97" s="44" t="s">
        <v>345</v>
      </c>
      <c r="F97" s="44" t="s">
        <v>346</v>
      </c>
      <c r="G97" s="44" t="s">
        <v>347</v>
      </c>
      <c r="H97" s="44" t="s">
        <v>348</v>
      </c>
      <c r="I97" s="58"/>
      <c r="J97" s="48">
        <v>2016</v>
      </c>
      <c r="K97" s="44" t="s">
        <v>349</v>
      </c>
      <c r="L97" s="44" t="s">
        <v>42</v>
      </c>
      <c r="M97" s="44" t="s">
        <v>220</v>
      </c>
      <c r="N97" s="44" t="s">
        <v>197</v>
      </c>
      <c r="O97" s="44" t="s">
        <v>350</v>
      </c>
      <c r="P97" s="45"/>
      <c r="Q97" s="45"/>
      <c r="R97" s="44" t="s">
        <v>351</v>
      </c>
      <c r="S97" s="44" t="s">
        <v>352</v>
      </c>
      <c r="T97" s="27" t="s">
        <v>353</v>
      </c>
      <c r="U97" s="29"/>
      <c r="V97" s="29"/>
      <c r="W97" s="29"/>
      <c r="X97" s="29"/>
      <c r="Y97" s="29"/>
      <c r="Z97" s="29"/>
      <c r="AA97" s="29"/>
      <c r="AB97" s="29"/>
      <c r="AC97" s="29"/>
      <c r="AD97" s="29"/>
      <c r="AE97" s="29"/>
      <c r="AF97" s="29"/>
      <c r="AG97" s="29"/>
      <c r="AH97" s="29"/>
      <c r="AI97" s="40" t="s">
        <v>354</v>
      </c>
      <c r="AJ97" s="29"/>
      <c r="AK97" s="29"/>
    </row>
    <row r="98" spans="1:37" ht="66" customHeight="1">
      <c r="A98" s="69" t="s">
        <v>10</v>
      </c>
      <c r="B98" s="49" t="s">
        <v>449</v>
      </c>
      <c r="C98" s="44" t="s">
        <v>450</v>
      </c>
      <c r="D98" s="44" t="s">
        <v>451</v>
      </c>
      <c r="E98" s="58"/>
      <c r="F98" s="58"/>
      <c r="G98" s="58"/>
      <c r="H98" s="58"/>
      <c r="I98" s="58"/>
      <c r="J98" s="48">
        <v>2016</v>
      </c>
      <c r="K98" s="44" t="s">
        <v>452</v>
      </c>
      <c r="L98" s="44" t="s">
        <v>453</v>
      </c>
      <c r="M98" s="45"/>
      <c r="N98" s="45"/>
      <c r="O98" s="45"/>
      <c r="P98" s="45"/>
      <c r="Q98" s="45"/>
      <c r="R98" s="44" t="s">
        <v>454</v>
      </c>
      <c r="S98" s="44"/>
      <c r="T98" s="27" t="s">
        <v>455</v>
      </c>
      <c r="U98" s="29" t="s">
        <v>447</v>
      </c>
      <c r="V98" s="29"/>
      <c r="W98" s="29"/>
      <c r="X98" s="29"/>
      <c r="Y98" s="29"/>
      <c r="Z98" s="29"/>
      <c r="AA98" s="29"/>
      <c r="AB98" s="29"/>
      <c r="AC98" s="29"/>
      <c r="AD98" s="29"/>
      <c r="AE98" s="29"/>
      <c r="AF98" s="29"/>
      <c r="AG98" s="29"/>
      <c r="AH98" s="29"/>
      <c r="AI98" s="33" t="s">
        <v>456</v>
      </c>
      <c r="AJ98" s="29"/>
      <c r="AK98" s="29"/>
    </row>
    <row r="99" spans="1:37" ht="61" customHeight="1">
      <c r="A99" s="69" t="s">
        <v>10</v>
      </c>
      <c r="B99" s="49" t="s">
        <v>464</v>
      </c>
      <c r="C99" s="44" t="s">
        <v>465</v>
      </c>
      <c r="D99" s="44" t="s">
        <v>466</v>
      </c>
      <c r="E99" s="44" t="s">
        <v>467</v>
      </c>
      <c r="F99" s="44" t="s">
        <v>305</v>
      </c>
      <c r="G99" s="58"/>
      <c r="H99" s="58"/>
      <c r="I99" s="58"/>
      <c r="J99" s="48">
        <v>2016</v>
      </c>
      <c r="K99" s="44" t="s">
        <v>468</v>
      </c>
      <c r="L99" s="44" t="s">
        <v>42</v>
      </c>
      <c r="M99" s="44" t="s">
        <v>469</v>
      </c>
      <c r="N99" s="44" t="s">
        <v>197</v>
      </c>
      <c r="O99" s="45"/>
      <c r="P99" s="45"/>
      <c r="Q99" s="45"/>
      <c r="R99" s="44" t="s">
        <v>321</v>
      </c>
      <c r="S99" s="44" t="s">
        <v>470</v>
      </c>
      <c r="T99" s="27" t="s">
        <v>471</v>
      </c>
      <c r="U99" s="29" t="s">
        <v>472</v>
      </c>
      <c r="V99" s="29" t="s">
        <v>473</v>
      </c>
      <c r="W99" s="29" t="s">
        <v>474</v>
      </c>
      <c r="X99" s="29" t="s">
        <v>475</v>
      </c>
      <c r="Y99" s="29" t="s">
        <v>476</v>
      </c>
      <c r="Z99" s="29" t="s">
        <v>477</v>
      </c>
      <c r="AA99" s="29" t="s">
        <v>478</v>
      </c>
      <c r="AB99" s="29" t="s">
        <v>479</v>
      </c>
      <c r="AC99" s="29" t="s">
        <v>480</v>
      </c>
      <c r="AD99" s="29" t="s">
        <v>481</v>
      </c>
      <c r="AE99" s="29"/>
      <c r="AF99" s="29"/>
      <c r="AG99" s="29"/>
      <c r="AH99" s="29"/>
      <c r="AI99" s="33" t="s">
        <v>482</v>
      </c>
      <c r="AJ99" s="29"/>
      <c r="AK99" s="29"/>
    </row>
    <row r="100" spans="1:37" ht="90" customHeight="1">
      <c r="A100" s="69" t="s">
        <v>10</v>
      </c>
      <c r="B100" s="49" t="s">
        <v>541</v>
      </c>
      <c r="C100" s="44" t="s">
        <v>542</v>
      </c>
      <c r="D100" s="44" t="s">
        <v>319</v>
      </c>
      <c r="E100" s="58"/>
      <c r="F100" s="58"/>
      <c r="G100" s="58"/>
      <c r="H100" s="58"/>
      <c r="I100" s="58"/>
      <c r="J100" s="48">
        <v>2016</v>
      </c>
      <c r="K100" s="44" t="s">
        <v>543</v>
      </c>
      <c r="L100" s="44" t="s">
        <v>42</v>
      </c>
      <c r="M100" s="45"/>
      <c r="N100" s="45"/>
      <c r="O100" s="45"/>
      <c r="P100" s="45"/>
      <c r="Q100" s="45"/>
      <c r="R100" s="44" t="s">
        <v>544</v>
      </c>
      <c r="S100" s="44" t="s">
        <v>545</v>
      </c>
      <c r="T100" s="27"/>
      <c r="U100" s="29"/>
      <c r="V100" s="29"/>
      <c r="W100" s="29"/>
      <c r="X100" s="29"/>
      <c r="Y100" s="29"/>
      <c r="Z100" s="29"/>
      <c r="AA100" s="29"/>
      <c r="AB100" s="29"/>
      <c r="AC100" s="29"/>
      <c r="AD100" s="29"/>
      <c r="AE100" s="29"/>
      <c r="AF100" s="29"/>
      <c r="AG100" s="29"/>
      <c r="AH100" s="29"/>
      <c r="AI100" s="33" t="s">
        <v>546</v>
      </c>
      <c r="AJ100" s="29"/>
      <c r="AK100" s="29"/>
    </row>
    <row r="101" spans="1:37" ht="62" customHeight="1">
      <c r="A101" s="70" t="s">
        <v>10</v>
      </c>
      <c r="B101" s="45" t="s">
        <v>582</v>
      </c>
      <c r="C101" s="46" t="s">
        <v>542</v>
      </c>
      <c r="D101" s="46" t="s">
        <v>553</v>
      </c>
      <c r="E101" s="57"/>
      <c r="F101" s="57"/>
      <c r="G101" s="57"/>
      <c r="H101" s="57"/>
      <c r="I101" s="57"/>
      <c r="J101" s="48">
        <v>2016</v>
      </c>
      <c r="K101" s="45" t="s">
        <v>583</v>
      </c>
      <c r="L101" s="46" t="s">
        <v>42</v>
      </c>
      <c r="M101" s="44" t="s">
        <v>197</v>
      </c>
      <c r="N101" s="45"/>
      <c r="O101" s="45"/>
      <c r="P101" s="45"/>
      <c r="Q101" s="45"/>
      <c r="R101" s="46" t="s">
        <v>561</v>
      </c>
      <c r="S101" s="46" t="s">
        <v>584</v>
      </c>
      <c r="T101" s="42"/>
      <c r="U101" s="30"/>
      <c r="V101" s="30"/>
      <c r="W101" s="30"/>
      <c r="X101" s="30"/>
      <c r="Y101" s="30"/>
      <c r="Z101" s="30"/>
      <c r="AA101" s="30"/>
      <c r="AB101" s="30"/>
      <c r="AC101" s="30"/>
      <c r="AD101" s="30"/>
      <c r="AE101" s="30"/>
      <c r="AF101" s="30"/>
      <c r="AG101" s="30"/>
      <c r="AH101" s="30"/>
      <c r="AI101" s="31" t="s">
        <v>585</v>
      </c>
      <c r="AJ101" s="29"/>
      <c r="AK101" s="29"/>
    </row>
    <row r="102" spans="1:37" ht="73" customHeight="1">
      <c r="A102" s="70" t="s">
        <v>10</v>
      </c>
      <c r="B102" s="45" t="s">
        <v>586</v>
      </c>
      <c r="C102" s="46" t="s">
        <v>542</v>
      </c>
      <c r="D102" s="57"/>
      <c r="E102" s="57"/>
      <c r="F102" s="57"/>
      <c r="G102" s="57"/>
      <c r="H102" s="57"/>
      <c r="I102" s="57"/>
      <c r="J102" s="48">
        <v>2016</v>
      </c>
      <c r="K102" s="45" t="s">
        <v>587</v>
      </c>
      <c r="L102" s="46" t="s">
        <v>42</v>
      </c>
      <c r="M102" s="45"/>
      <c r="N102" s="45"/>
      <c r="O102" s="45"/>
      <c r="P102" s="45"/>
      <c r="Q102" s="45"/>
      <c r="R102" s="46" t="s">
        <v>561</v>
      </c>
      <c r="S102" s="46" t="s">
        <v>588</v>
      </c>
      <c r="T102" s="42"/>
      <c r="U102" s="30"/>
      <c r="V102" s="30"/>
      <c r="W102" s="30"/>
      <c r="X102" s="30"/>
      <c r="Y102" s="30"/>
      <c r="Z102" s="30"/>
      <c r="AA102" s="30"/>
      <c r="AB102" s="30"/>
      <c r="AC102" s="30"/>
      <c r="AD102" s="30"/>
      <c r="AE102" s="30"/>
      <c r="AF102" s="30"/>
      <c r="AG102" s="30"/>
      <c r="AH102" s="30"/>
      <c r="AI102" s="31" t="s">
        <v>589</v>
      </c>
      <c r="AJ102" s="29"/>
      <c r="AK102" s="29"/>
    </row>
    <row r="103" spans="1:37" ht="61" customHeight="1">
      <c r="A103" s="69" t="s">
        <v>10</v>
      </c>
      <c r="B103" s="49" t="s">
        <v>930</v>
      </c>
      <c r="C103" s="44" t="s">
        <v>931</v>
      </c>
      <c r="D103" s="58"/>
      <c r="E103" s="58"/>
      <c r="F103" s="58"/>
      <c r="G103" s="58"/>
      <c r="H103" s="58"/>
      <c r="I103" s="58"/>
      <c r="J103" s="48">
        <v>2016</v>
      </c>
      <c r="K103" s="44" t="s">
        <v>932</v>
      </c>
      <c r="L103" s="44" t="s">
        <v>220</v>
      </c>
      <c r="M103" s="45"/>
      <c r="N103" s="45"/>
      <c r="O103" s="45"/>
      <c r="P103" s="45"/>
      <c r="Q103" s="45"/>
      <c r="R103" s="44" t="s">
        <v>221</v>
      </c>
      <c r="S103" s="44" t="s">
        <v>933</v>
      </c>
      <c r="T103" s="27" t="s">
        <v>934</v>
      </c>
      <c r="U103" s="29" t="s">
        <v>935</v>
      </c>
      <c r="V103" s="29" t="s">
        <v>936</v>
      </c>
      <c r="W103" s="29"/>
      <c r="X103" s="29"/>
      <c r="Y103" s="29"/>
      <c r="Z103" s="29"/>
      <c r="AA103" s="29"/>
      <c r="AB103" s="29"/>
      <c r="AC103" s="29"/>
      <c r="AD103" s="29"/>
      <c r="AE103" s="29"/>
      <c r="AF103" s="29"/>
      <c r="AG103" s="29"/>
      <c r="AH103" s="29"/>
      <c r="AI103" s="40" t="s">
        <v>937</v>
      </c>
      <c r="AJ103" s="29"/>
      <c r="AK103" s="29"/>
    </row>
    <row r="104" spans="1:37" ht="51" customHeight="1">
      <c r="A104" s="69" t="s">
        <v>10</v>
      </c>
      <c r="B104" s="49" t="s">
        <v>1071</v>
      </c>
      <c r="C104" s="44" t="s">
        <v>1072</v>
      </c>
      <c r="D104" s="44" t="s">
        <v>1073</v>
      </c>
      <c r="E104" s="58"/>
      <c r="F104" s="58"/>
      <c r="G104" s="58"/>
      <c r="H104" s="58"/>
      <c r="I104" s="58"/>
      <c r="J104" s="48">
        <v>2016</v>
      </c>
      <c r="K104" s="44" t="s">
        <v>1074</v>
      </c>
      <c r="L104" s="44" t="s">
        <v>864</v>
      </c>
      <c r="M104" s="45"/>
      <c r="N104" s="45"/>
      <c r="O104" s="45"/>
      <c r="P104" s="45"/>
      <c r="Q104" s="45"/>
      <c r="R104" s="44" t="s">
        <v>1075</v>
      </c>
      <c r="S104" s="44" t="s">
        <v>1076</v>
      </c>
      <c r="T104" s="27" t="s">
        <v>1077</v>
      </c>
      <c r="U104" s="29" t="s">
        <v>1078</v>
      </c>
      <c r="V104" s="29" t="s">
        <v>201</v>
      </c>
      <c r="W104" s="29" t="s">
        <v>1079</v>
      </c>
      <c r="X104" s="29" t="s">
        <v>1080</v>
      </c>
      <c r="Y104" s="29"/>
      <c r="Z104" s="29"/>
      <c r="AA104" s="29"/>
      <c r="AB104" s="29"/>
      <c r="AC104" s="29"/>
      <c r="AD104" s="29"/>
      <c r="AE104" s="29"/>
      <c r="AF104" s="29"/>
      <c r="AG104" s="29"/>
      <c r="AH104" s="29"/>
      <c r="AI104" s="33" t="s">
        <v>1081</v>
      </c>
      <c r="AJ104" s="29"/>
      <c r="AK104" s="29"/>
    </row>
    <row r="105" spans="1:37" ht="44" customHeight="1">
      <c r="A105" s="69" t="s">
        <v>10</v>
      </c>
      <c r="B105" s="49" t="s">
        <v>1140</v>
      </c>
      <c r="C105" s="44" t="s">
        <v>1141</v>
      </c>
      <c r="D105" s="44" t="s">
        <v>1142</v>
      </c>
      <c r="E105" s="44" t="s">
        <v>1143</v>
      </c>
      <c r="F105" s="44" t="s">
        <v>1144</v>
      </c>
      <c r="G105" s="44" t="s">
        <v>295</v>
      </c>
      <c r="H105" s="44" t="s">
        <v>1145</v>
      </c>
      <c r="I105" s="58"/>
      <c r="J105" s="48">
        <v>2016</v>
      </c>
      <c r="K105" s="44" t="s">
        <v>1146</v>
      </c>
      <c r="L105" s="44" t="s">
        <v>117</v>
      </c>
      <c r="M105" s="45"/>
      <c r="N105" s="45"/>
      <c r="O105" s="45"/>
      <c r="P105" s="45"/>
      <c r="Q105" s="45"/>
      <c r="R105" s="44" t="s">
        <v>1147</v>
      </c>
      <c r="S105" s="44" t="s">
        <v>1148</v>
      </c>
      <c r="T105" s="27" t="s">
        <v>1149</v>
      </c>
      <c r="U105" s="29" t="s">
        <v>1150</v>
      </c>
      <c r="V105" s="29" t="s">
        <v>1151</v>
      </c>
      <c r="W105" s="29" t="s">
        <v>1152</v>
      </c>
      <c r="X105" s="29" t="s">
        <v>1153</v>
      </c>
      <c r="Y105" s="29" t="s">
        <v>201</v>
      </c>
      <c r="Z105" s="29"/>
      <c r="AA105" s="29"/>
      <c r="AB105" s="29"/>
      <c r="AC105" s="29"/>
      <c r="AD105" s="29"/>
      <c r="AE105" s="29"/>
      <c r="AF105" s="29"/>
      <c r="AG105" s="29"/>
      <c r="AH105" s="29"/>
      <c r="AI105" s="33" t="s">
        <v>1154</v>
      </c>
      <c r="AJ105" s="29"/>
      <c r="AK105" s="29"/>
    </row>
    <row r="106" spans="1:37" ht="62" customHeight="1">
      <c r="A106" s="69" t="s">
        <v>10</v>
      </c>
      <c r="B106" s="49" t="s">
        <v>1282</v>
      </c>
      <c r="C106" s="44" t="s">
        <v>1283</v>
      </c>
      <c r="D106" s="44" t="s">
        <v>1284</v>
      </c>
      <c r="E106" s="44" t="s">
        <v>1143</v>
      </c>
      <c r="F106" s="44" t="s">
        <v>1285</v>
      </c>
      <c r="G106" s="44" t="s">
        <v>1145</v>
      </c>
      <c r="H106" s="44" t="s">
        <v>295</v>
      </c>
      <c r="I106" s="58"/>
      <c r="J106" s="48">
        <v>2016</v>
      </c>
      <c r="K106" s="44" t="s">
        <v>1286</v>
      </c>
      <c r="L106" s="44" t="s">
        <v>117</v>
      </c>
      <c r="M106" s="45"/>
      <c r="N106" s="45"/>
      <c r="O106" s="45"/>
      <c r="P106" s="45"/>
      <c r="Q106" s="45"/>
      <c r="R106" s="44" t="s">
        <v>1287</v>
      </c>
      <c r="S106" s="44" t="s">
        <v>1288</v>
      </c>
      <c r="T106" s="27" t="s">
        <v>1289</v>
      </c>
      <c r="U106" s="29" t="s">
        <v>1290</v>
      </c>
      <c r="V106" s="29" t="s">
        <v>201</v>
      </c>
      <c r="W106" s="29" t="s">
        <v>1291</v>
      </c>
      <c r="X106" s="29"/>
      <c r="Y106" s="29"/>
      <c r="Z106" s="29"/>
      <c r="AA106" s="29"/>
      <c r="AB106" s="29"/>
      <c r="AC106" s="29"/>
      <c r="AD106" s="29"/>
      <c r="AE106" s="29"/>
      <c r="AF106" s="29"/>
      <c r="AG106" s="29"/>
      <c r="AH106" s="29"/>
      <c r="AI106" s="33" t="s">
        <v>1292</v>
      </c>
      <c r="AJ106" s="29"/>
      <c r="AK106" s="29"/>
    </row>
    <row r="107" spans="1:37" ht="62" customHeight="1">
      <c r="A107" s="69" t="s">
        <v>10</v>
      </c>
      <c r="B107" s="49" t="s">
        <v>1928</v>
      </c>
      <c r="C107" s="44" t="s">
        <v>1910</v>
      </c>
      <c r="D107" s="58"/>
      <c r="E107" s="58"/>
      <c r="F107" s="58"/>
      <c r="G107" s="58"/>
      <c r="H107" s="58"/>
      <c r="I107" s="58"/>
      <c r="J107" s="48">
        <v>2016</v>
      </c>
      <c r="K107" s="44" t="s">
        <v>1929</v>
      </c>
      <c r="L107" s="44" t="s">
        <v>117</v>
      </c>
      <c r="M107" s="45"/>
      <c r="N107" s="45"/>
      <c r="O107" s="45"/>
      <c r="P107" s="45"/>
      <c r="Q107" s="45"/>
      <c r="R107" s="44" t="s">
        <v>1912</v>
      </c>
      <c r="S107" s="44" t="s">
        <v>1930</v>
      </c>
      <c r="T107" s="27" t="s">
        <v>1001</v>
      </c>
      <c r="U107" s="29" t="s">
        <v>1915</v>
      </c>
      <c r="V107" s="29"/>
      <c r="W107" s="29"/>
      <c r="X107" s="29"/>
      <c r="Y107" s="29"/>
      <c r="Z107" s="29"/>
      <c r="AA107" s="29"/>
      <c r="AB107" s="29"/>
      <c r="AC107" s="29"/>
      <c r="AD107" s="29"/>
      <c r="AE107" s="29"/>
      <c r="AF107" s="29"/>
      <c r="AG107" s="29"/>
      <c r="AH107" s="29"/>
      <c r="AI107" s="33" t="s">
        <v>1931</v>
      </c>
      <c r="AJ107" s="29"/>
      <c r="AK107" s="29"/>
    </row>
    <row r="108" spans="1:37" ht="45" customHeight="1">
      <c r="A108" s="69" t="s">
        <v>10</v>
      </c>
      <c r="B108" s="49" t="s">
        <v>1932</v>
      </c>
      <c r="C108" s="44" t="s">
        <v>1910</v>
      </c>
      <c r="D108" s="58"/>
      <c r="E108" s="58"/>
      <c r="F108" s="58"/>
      <c r="G108" s="58"/>
      <c r="H108" s="58"/>
      <c r="I108" s="58"/>
      <c r="J108" s="48">
        <v>2016</v>
      </c>
      <c r="K108" s="44" t="s">
        <v>1933</v>
      </c>
      <c r="L108" s="44" t="s">
        <v>117</v>
      </c>
      <c r="M108" s="45"/>
      <c r="N108" s="45"/>
      <c r="O108" s="45"/>
      <c r="P108" s="45"/>
      <c r="Q108" s="45"/>
      <c r="R108" s="44" t="s">
        <v>1912</v>
      </c>
      <c r="S108" s="44" t="s">
        <v>1934</v>
      </c>
      <c r="T108" s="27" t="s">
        <v>1001</v>
      </c>
      <c r="U108" s="29" t="s">
        <v>1611</v>
      </c>
      <c r="V108" s="29" t="s">
        <v>1935</v>
      </c>
      <c r="W108" s="29" t="s">
        <v>1097</v>
      </c>
      <c r="X108" s="29" t="s">
        <v>1936</v>
      </c>
      <c r="Y108" s="29" t="s">
        <v>1937</v>
      </c>
      <c r="Z108" s="29" t="s">
        <v>1938</v>
      </c>
      <c r="AA108" s="29"/>
      <c r="AB108" s="29"/>
      <c r="AC108" s="29"/>
      <c r="AD108" s="29"/>
      <c r="AE108" s="29"/>
      <c r="AF108" s="29"/>
      <c r="AG108" s="29"/>
      <c r="AH108" s="29"/>
      <c r="AI108" s="33" t="s">
        <v>1939</v>
      </c>
      <c r="AJ108" s="29"/>
      <c r="AK108" s="29"/>
    </row>
    <row r="109" spans="1:37" ht="55.5" customHeight="1">
      <c r="A109" s="70" t="s">
        <v>10</v>
      </c>
      <c r="B109" s="45" t="s">
        <v>2232</v>
      </c>
      <c r="C109" s="46" t="s">
        <v>553</v>
      </c>
      <c r="D109" s="46" t="s">
        <v>542</v>
      </c>
      <c r="E109" s="46" t="s">
        <v>554</v>
      </c>
      <c r="F109" s="46" t="s">
        <v>2233</v>
      </c>
      <c r="G109" s="57"/>
      <c r="H109" s="57"/>
      <c r="I109" s="57"/>
      <c r="J109" s="48">
        <v>2016</v>
      </c>
      <c r="K109" s="45" t="s">
        <v>2234</v>
      </c>
      <c r="L109" s="46" t="s">
        <v>42</v>
      </c>
      <c r="M109" s="46" t="s">
        <v>631</v>
      </c>
      <c r="N109" s="44" t="s">
        <v>197</v>
      </c>
      <c r="O109" s="46" t="s">
        <v>2235</v>
      </c>
      <c r="P109" s="45"/>
      <c r="Q109" s="45"/>
      <c r="R109" s="46" t="s">
        <v>561</v>
      </c>
      <c r="S109" s="46" t="s">
        <v>2236</v>
      </c>
      <c r="T109" s="29" t="s">
        <v>510</v>
      </c>
      <c r="U109" s="29" t="s">
        <v>2237</v>
      </c>
      <c r="V109" s="29" t="s">
        <v>2238</v>
      </c>
      <c r="W109" s="29" t="s">
        <v>2239</v>
      </c>
      <c r="X109" s="29" t="s">
        <v>2240</v>
      </c>
      <c r="Y109" s="30"/>
      <c r="Z109" s="30"/>
      <c r="AA109" s="30"/>
      <c r="AB109" s="30"/>
      <c r="AC109" s="30"/>
      <c r="AD109" s="30"/>
      <c r="AE109" s="30"/>
      <c r="AF109" s="30"/>
      <c r="AG109" s="30"/>
      <c r="AH109" s="30"/>
      <c r="AI109" s="31" t="s">
        <v>2241</v>
      </c>
      <c r="AJ109" s="29"/>
      <c r="AK109" s="29"/>
    </row>
    <row r="110" spans="1:37" ht="64" customHeight="1">
      <c r="A110" s="69" t="s">
        <v>10</v>
      </c>
      <c r="B110" s="49" t="s">
        <v>2371</v>
      </c>
      <c r="C110" s="44" t="s">
        <v>2372</v>
      </c>
      <c r="D110" s="58"/>
      <c r="E110" s="58"/>
      <c r="F110" s="58"/>
      <c r="G110" s="58"/>
      <c r="H110" s="58"/>
      <c r="I110" s="58"/>
      <c r="J110" s="48">
        <v>2016</v>
      </c>
      <c r="K110" s="44" t="s">
        <v>2373</v>
      </c>
      <c r="L110" s="44" t="s">
        <v>220</v>
      </c>
      <c r="M110" s="45"/>
      <c r="N110" s="45"/>
      <c r="O110" s="45"/>
      <c r="P110" s="45"/>
      <c r="Q110" s="45"/>
      <c r="R110" s="44" t="s">
        <v>2374</v>
      </c>
      <c r="S110" s="44" t="s">
        <v>2375</v>
      </c>
      <c r="T110" s="27" t="s">
        <v>2376</v>
      </c>
      <c r="U110" s="29" t="s">
        <v>2377</v>
      </c>
      <c r="V110" s="29" t="s">
        <v>2378</v>
      </c>
      <c r="W110" s="29" t="s">
        <v>1871</v>
      </c>
      <c r="X110" s="29" t="s">
        <v>2379</v>
      </c>
      <c r="Y110" s="29" t="s">
        <v>2380</v>
      </c>
      <c r="Z110" s="29" t="s">
        <v>2381</v>
      </c>
      <c r="AA110" s="29" t="s">
        <v>2382</v>
      </c>
      <c r="AB110" s="29"/>
      <c r="AC110" s="29"/>
      <c r="AD110" s="29"/>
      <c r="AE110" s="29"/>
      <c r="AF110" s="29"/>
      <c r="AG110" s="29"/>
      <c r="AH110" s="29"/>
      <c r="AI110" s="40" t="s">
        <v>2383</v>
      </c>
      <c r="AJ110" s="29"/>
      <c r="AK110" s="29"/>
    </row>
    <row r="111" spans="1:37" ht="104" customHeight="1">
      <c r="A111" s="69" t="s">
        <v>10</v>
      </c>
      <c r="B111" s="49" t="s">
        <v>2406</v>
      </c>
      <c r="C111" s="44" t="s">
        <v>2407</v>
      </c>
      <c r="D111" s="58"/>
      <c r="E111" s="58"/>
      <c r="F111" s="58"/>
      <c r="G111" s="58"/>
      <c r="H111" s="58"/>
      <c r="I111" s="58"/>
      <c r="J111" s="48">
        <v>2016</v>
      </c>
      <c r="K111" s="44" t="s">
        <v>2408</v>
      </c>
      <c r="L111" s="44" t="s">
        <v>117</v>
      </c>
      <c r="M111" s="45"/>
      <c r="N111" s="45"/>
      <c r="O111" s="45"/>
      <c r="P111" s="45"/>
      <c r="Q111" s="45"/>
      <c r="R111" s="44" t="s">
        <v>2409</v>
      </c>
      <c r="S111" s="44" t="s">
        <v>2410</v>
      </c>
      <c r="T111" s="27" t="s">
        <v>2411</v>
      </c>
      <c r="U111" s="29" t="s">
        <v>2412</v>
      </c>
      <c r="V111" s="29" t="s">
        <v>2413</v>
      </c>
      <c r="W111" s="29"/>
      <c r="X111" s="29"/>
      <c r="Y111" s="29"/>
      <c r="Z111" s="29"/>
      <c r="AA111" s="29"/>
      <c r="AB111" s="29"/>
      <c r="AC111" s="29"/>
      <c r="AD111" s="29"/>
      <c r="AE111" s="29"/>
      <c r="AF111" s="29"/>
      <c r="AG111" s="29"/>
      <c r="AH111" s="29"/>
      <c r="AI111" s="33" t="s">
        <v>2414</v>
      </c>
      <c r="AJ111" s="29"/>
      <c r="AK111" s="29"/>
    </row>
    <row r="112" spans="1:37" ht="83" customHeight="1">
      <c r="A112" s="69" t="s">
        <v>10</v>
      </c>
      <c r="B112" s="49" t="s">
        <v>2441</v>
      </c>
      <c r="C112" s="44" t="s">
        <v>2442</v>
      </c>
      <c r="D112" s="58"/>
      <c r="E112" s="58"/>
      <c r="F112" s="58"/>
      <c r="G112" s="58"/>
      <c r="H112" s="58"/>
      <c r="I112" s="58"/>
      <c r="J112" s="48">
        <v>2016</v>
      </c>
      <c r="K112" s="44" t="s">
        <v>2443</v>
      </c>
      <c r="L112" s="44" t="s">
        <v>117</v>
      </c>
      <c r="M112" s="45"/>
      <c r="N112" s="45"/>
      <c r="O112" s="45"/>
      <c r="P112" s="45"/>
      <c r="Q112" s="45"/>
      <c r="R112" s="44" t="s">
        <v>2409</v>
      </c>
      <c r="S112" s="44" t="s">
        <v>2444</v>
      </c>
      <c r="T112" s="27" t="s">
        <v>2445</v>
      </c>
      <c r="U112" s="29" t="s">
        <v>2446</v>
      </c>
      <c r="V112" s="29" t="s">
        <v>2447</v>
      </c>
      <c r="W112" s="29" t="s">
        <v>2448</v>
      </c>
      <c r="X112" s="29"/>
      <c r="Y112" s="29"/>
      <c r="Z112" s="29"/>
      <c r="AA112" s="29"/>
      <c r="AB112" s="29"/>
      <c r="AC112" s="29"/>
      <c r="AD112" s="29"/>
      <c r="AE112" s="29"/>
      <c r="AF112" s="29"/>
      <c r="AG112" s="29"/>
      <c r="AH112" s="29"/>
      <c r="AI112" s="33" t="s">
        <v>2449</v>
      </c>
      <c r="AJ112" s="29"/>
      <c r="AK112" s="29"/>
    </row>
    <row r="113" spans="1:37" ht="63" customHeight="1">
      <c r="A113" s="69" t="s">
        <v>10</v>
      </c>
      <c r="B113" s="49" t="s">
        <v>2966</v>
      </c>
      <c r="C113" s="44" t="s">
        <v>2967</v>
      </c>
      <c r="D113" s="44" t="s">
        <v>2968</v>
      </c>
      <c r="E113" s="44" t="s">
        <v>2969</v>
      </c>
      <c r="F113" s="58"/>
      <c r="G113" s="58"/>
      <c r="H113" s="58"/>
      <c r="I113" s="58"/>
      <c r="J113" s="48">
        <v>2016</v>
      </c>
      <c r="K113" s="44" t="s">
        <v>2970</v>
      </c>
      <c r="L113" s="44" t="s">
        <v>2971</v>
      </c>
      <c r="M113" s="44" t="s">
        <v>2972</v>
      </c>
      <c r="N113" s="44" t="s">
        <v>154</v>
      </c>
      <c r="O113" s="45"/>
      <c r="P113" s="45"/>
      <c r="Q113" s="45"/>
      <c r="R113" s="44" t="s">
        <v>2973</v>
      </c>
      <c r="S113" s="44" t="s">
        <v>2974</v>
      </c>
      <c r="T113" s="27" t="s">
        <v>2975</v>
      </c>
      <c r="U113" s="29" t="s">
        <v>2976</v>
      </c>
      <c r="V113" s="29" t="s">
        <v>2977</v>
      </c>
      <c r="W113" s="29"/>
      <c r="X113" s="29"/>
      <c r="Y113" s="29"/>
      <c r="Z113" s="29"/>
      <c r="AA113" s="29"/>
      <c r="AB113" s="29"/>
      <c r="AC113" s="29"/>
      <c r="AD113" s="29"/>
      <c r="AE113" s="29"/>
      <c r="AF113" s="29"/>
      <c r="AG113" s="29"/>
      <c r="AH113" s="29"/>
      <c r="AI113" s="33" t="s">
        <v>2978</v>
      </c>
      <c r="AJ113" s="29"/>
      <c r="AK113" s="29"/>
    </row>
    <row r="114" spans="1:37" ht="97.5" customHeight="1">
      <c r="A114" s="69" t="s">
        <v>10</v>
      </c>
      <c r="B114" s="49" t="s">
        <v>3049</v>
      </c>
      <c r="C114" s="44" t="s">
        <v>3041</v>
      </c>
      <c r="D114" s="58"/>
      <c r="E114" s="58"/>
      <c r="F114" s="58"/>
      <c r="G114" s="58"/>
      <c r="H114" s="58"/>
      <c r="I114" s="58"/>
      <c r="J114" s="48">
        <v>2016</v>
      </c>
      <c r="K114" s="44" t="s">
        <v>3050</v>
      </c>
      <c r="L114" s="44" t="s">
        <v>117</v>
      </c>
      <c r="M114" s="45"/>
      <c r="N114" s="45"/>
      <c r="O114" s="45"/>
      <c r="P114" s="45"/>
      <c r="Q114" s="45"/>
      <c r="R114" s="44" t="s">
        <v>1420</v>
      </c>
      <c r="S114" s="44" t="s">
        <v>3051</v>
      </c>
      <c r="T114" s="27" t="s">
        <v>1001</v>
      </c>
      <c r="U114" s="29" t="s">
        <v>3052</v>
      </c>
      <c r="V114" s="29" t="s">
        <v>3053</v>
      </c>
      <c r="W114" s="29" t="s">
        <v>3054</v>
      </c>
      <c r="X114" s="29"/>
      <c r="Y114" s="29"/>
      <c r="Z114" s="29"/>
      <c r="AA114" s="29"/>
      <c r="AB114" s="29"/>
      <c r="AC114" s="29"/>
      <c r="AD114" s="29"/>
      <c r="AE114" s="29"/>
      <c r="AF114" s="29"/>
      <c r="AG114" s="29"/>
      <c r="AH114" s="29"/>
      <c r="AI114" s="33" t="s">
        <v>3055</v>
      </c>
      <c r="AJ114" s="29"/>
      <c r="AK114" s="29"/>
    </row>
    <row r="115" spans="1:37" ht="64" customHeight="1">
      <c r="A115" s="69" t="s">
        <v>10</v>
      </c>
      <c r="B115" s="49" t="s">
        <v>3062</v>
      </c>
      <c r="C115" s="44" t="s">
        <v>3041</v>
      </c>
      <c r="D115" s="58"/>
      <c r="E115" s="58"/>
      <c r="F115" s="58"/>
      <c r="G115" s="58"/>
      <c r="H115" s="58"/>
      <c r="I115" s="58"/>
      <c r="J115" s="48">
        <v>2016</v>
      </c>
      <c r="K115" s="44" t="s">
        <v>3063</v>
      </c>
      <c r="L115" s="44" t="s">
        <v>117</v>
      </c>
      <c r="M115" s="45"/>
      <c r="N115" s="45"/>
      <c r="O115" s="45"/>
      <c r="P115" s="45"/>
      <c r="Q115" s="45"/>
      <c r="R115" s="44" t="s">
        <v>1420</v>
      </c>
      <c r="S115" s="44" t="s">
        <v>3064</v>
      </c>
      <c r="T115" s="27" t="s">
        <v>1001</v>
      </c>
      <c r="U115" s="29" t="s">
        <v>3052</v>
      </c>
      <c r="V115" s="29" t="s">
        <v>953</v>
      </c>
      <c r="W115" s="29" t="s">
        <v>3065</v>
      </c>
      <c r="X115" s="29" t="s">
        <v>3066</v>
      </c>
      <c r="Y115" s="29" t="s">
        <v>3053</v>
      </c>
      <c r="Z115" s="29"/>
      <c r="AA115" s="29"/>
      <c r="AB115" s="29"/>
      <c r="AC115" s="29"/>
      <c r="AD115" s="29"/>
      <c r="AE115" s="29"/>
      <c r="AF115" s="29"/>
      <c r="AG115" s="29"/>
      <c r="AH115" s="29"/>
      <c r="AI115" s="33" t="s">
        <v>3067</v>
      </c>
      <c r="AJ115" s="29"/>
      <c r="AK115" s="29"/>
    </row>
    <row r="116" spans="1:37" ht="87" customHeight="1">
      <c r="A116" s="70" t="s">
        <v>10</v>
      </c>
      <c r="B116" s="45" t="s">
        <v>231</v>
      </c>
      <c r="C116" s="52" t="s">
        <v>232</v>
      </c>
      <c r="D116" s="52" t="s">
        <v>233</v>
      </c>
      <c r="E116" s="60"/>
      <c r="F116" s="60"/>
      <c r="G116" s="60"/>
      <c r="H116" s="60"/>
      <c r="I116" s="60"/>
      <c r="J116" s="48">
        <v>2015</v>
      </c>
      <c r="K116" s="52" t="s">
        <v>234</v>
      </c>
      <c r="L116" s="46" t="s">
        <v>235</v>
      </c>
      <c r="M116" s="45"/>
      <c r="N116" s="45"/>
      <c r="O116" s="45"/>
      <c r="P116" s="45"/>
      <c r="Q116" s="45"/>
      <c r="R116" s="46" t="s">
        <v>236</v>
      </c>
      <c r="S116" s="46" t="s">
        <v>237</v>
      </c>
      <c r="T116" s="29" t="s">
        <v>57</v>
      </c>
      <c r="U116" s="29"/>
      <c r="V116" s="29"/>
      <c r="W116" s="29"/>
      <c r="X116" s="29"/>
      <c r="Y116" s="29"/>
      <c r="Z116" s="29"/>
      <c r="AA116" s="29"/>
      <c r="AB116" s="29"/>
      <c r="AC116" s="29"/>
      <c r="AD116" s="29"/>
      <c r="AE116" s="29"/>
      <c r="AF116" s="29"/>
      <c r="AG116" s="29"/>
      <c r="AH116" s="29"/>
      <c r="AI116" s="36" t="s">
        <v>238</v>
      </c>
      <c r="AJ116" s="29"/>
      <c r="AK116" s="29"/>
    </row>
    <row r="117" spans="1:37" ht="66" customHeight="1">
      <c r="A117" s="69" t="s">
        <v>10</v>
      </c>
      <c r="B117" s="49" t="s">
        <v>380</v>
      </c>
      <c r="C117" s="44" t="s">
        <v>357</v>
      </c>
      <c r="D117" s="58"/>
      <c r="E117" s="58"/>
      <c r="F117" s="58"/>
      <c r="G117" s="58"/>
      <c r="H117" s="58"/>
      <c r="I117" s="58"/>
      <c r="J117" s="48">
        <v>2015</v>
      </c>
      <c r="K117" s="44" t="s">
        <v>381</v>
      </c>
      <c r="L117" s="44" t="s">
        <v>197</v>
      </c>
      <c r="M117" s="45"/>
      <c r="N117" s="45"/>
      <c r="O117" s="45"/>
      <c r="P117" s="45"/>
      <c r="Q117" s="45"/>
      <c r="R117" s="44"/>
      <c r="S117" s="44" t="s">
        <v>382</v>
      </c>
      <c r="T117" s="27" t="s">
        <v>383</v>
      </c>
      <c r="U117" s="29" t="s">
        <v>384</v>
      </c>
      <c r="V117" s="29" t="s">
        <v>385</v>
      </c>
      <c r="W117" s="29" t="s">
        <v>386</v>
      </c>
      <c r="X117" s="29"/>
      <c r="Y117" s="29"/>
      <c r="Z117" s="29"/>
      <c r="AA117" s="29"/>
      <c r="AB117" s="29"/>
      <c r="AC117" s="29"/>
      <c r="AD117" s="29"/>
      <c r="AE117" s="29"/>
      <c r="AF117" s="29"/>
      <c r="AG117" s="29"/>
      <c r="AH117" s="29"/>
      <c r="AI117" s="33" t="s">
        <v>387</v>
      </c>
      <c r="AJ117" s="29"/>
      <c r="AK117" s="29"/>
    </row>
    <row r="118" spans="1:37" ht="88" customHeight="1">
      <c r="A118" s="70" t="s">
        <v>10</v>
      </c>
      <c r="B118" s="45" t="s">
        <v>505</v>
      </c>
      <c r="C118" s="46" t="s">
        <v>465</v>
      </c>
      <c r="D118" s="46" t="s">
        <v>506</v>
      </c>
      <c r="E118" s="46" t="s">
        <v>507</v>
      </c>
      <c r="F118" s="57"/>
      <c r="G118" s="57"/>
      <c r="H118" s="57"/>
      <c r="I118" s="57"/>
      <c r="J118" s="48">
        <v>2015</v>
      </c>
      <c r="K118" s="45" t="s">
        <v>508</v>
      </c>
      <c r="L118" s="46" t="s">
        <v>42</v>
      </c>
      <c r="M118" s="45"/>
      <c r="N118" s="45"/>
      <c r="O118" s="45"/>
      <c r="P118" s="45"/>
      <c r="Q118" s="45"/>
      <c r="R118" s="46" t="s">
        <v>487</v>
      </c>
      <c r="S118" s="46" t="s">
        <v>509</v>
      </c>
      <c r="T118" s="29" t="s">
        <v>510</v>
      </c>
      <c r="U118" s="29" t="s">
        <v>101</v>
      </c>
      <c r="V118" s="29" t="s">
        <v>491</v>
      </c>
      <c r="W118" s="29" t="s">
        <v>511</v>
      </c>
      <c r="X118" s="29" t="s">
        <v>512</v>
      </c>
      <c r="Y118" s="29" t="s">
        <v>513</v>
      </c>
      <c r="Z118" s="29" t="s">
        <v>514</v>
      </c>
      <c r="AA118" s="29" t="s">
        <v>515</v>
      </c>
      <c r="AB118" s="30"/>
      <c r="AC118" s="30"/>
      <c r="AD118" s="30"/>
      <c r="AE118" s="30"/>
      <c r="AF118" s="30"/>
      <c r="AG118" s="30"/>
      <c r="AH118" s="30"/>
      <c r="AI118" s="31" t="s">
        <v>516</v>
      </c>
      <c r="AJ118" s="29"/>
      <c r="AK118" s="29"/>
    </row>
    <row r="119" spans="1:37" ht="56" customHeight="1">
      <c r="A119" s="70" t="s">
        <v>10</v>
      </c>
      <c r="B119" s="45" t="s">
        <v>579</v>
      </c>
      <c r="C119" s="46" t="s">
        <v>542</v>
      </c>
      <c r="D119" s="46" t="s">
        <v>553</v>
      </c>
      <c r="E119" s="57"/>
      <c r="F119" s="57"/>
      <c r="G119" s="57"/>
      <c r="H119" s="57"/>
      <c r="I119" s="57"/>
      <c r="J119" s="48">
        <v>2015</v>
      </c>
      <c r="K119" s="45" t="s">
        <v>580</v>
      </c>
      <c r="L119" s="46" t="s">
        <v>42</v>
      </c>
      <c r="M119" s="44" t="s">
        <v>197</v>
      </c>
      <c r="N119" s="45"/>
      <c r="O119" s="45"/>
      <c r="P119" s="45"/>
      <c r="Q119" s="45"/>
      <c r="R119" s="46" t="s">
        <v>577</v>
      </c>
      <c r="S119" s="104"/>
      <c r="T119" s="42"/>
      <c r="U119" s="30"/>
      <c r="V119" s="30"/>
      <c r="W119" s="30"/>
      <c r="X119" s="30"/>
      <c r="Y119" s="30"/>
      <c r="Z119" s="30"/>
      <c r="AA119" s="30"/>
      <c r="AB119" s="30"/>
      <c r="AC119" s="30"/>
      <c r="AD119" s="30"/>
      <c r="AE119" s="30"/>
      <c r="AF119" s="30"/>
      <c r="AG119" s="30"/>
      <c r="AH119" s="30"/>
      <c r="AI119" s="31" t="s">
        <v>581</v>
      </c>
      <c r="AJ119" s="29"/>
      <c r="AK119" s="29"/>
    </row>
    <row r="120" spans="1:37" ht="55.5" customHeight="1">
      <c r="A120" s="69" t="s">
        <v>10</v>
      </c>
      <c r="B120" s="49" t="s">
        <v>793</v>
      </c>
      <c r="C120" s="44" t="s">
        <v>794</v>
      </c>
      <c r="D120" s="44" t="s">
        <v>795</v>
      </c>
      <c r="E120" s="58"/>
      <c r="F120" s="58"/>
      <c r="G120" s="58"/>
      <c r="H120" s="58"/>
      <c r="I120" s="58"/>
      <c r="J120" s="48">
        <v>2015</v>
      </c>
      <c r="K120" s="44" t="s">
        <v>796</v>
      </c>
      <c r="L120" s="44" t="s">
        <v>107</v>
      </c>
      <c r="M120" s="45"/>
      <c r="N120" s="45"/>
      <c r="O120" s="45"/>
      <c r="P120" s="45"/>
      <c r="Q120" s="45"/>
      <c r="R120" s="44" t="s">
        <v>797</v>
      </c>
      <c r="S120" s="44" t="s">
        <v>798</v>
      </c>
      <c r="T120" s="27" t="s">
        <v>799</v>
      </c>
      <c r="U120" s="29" t="s">
        <v>201</v>
      </c>
      <c r="V120" s="29" t="s">
        <v>800</v>
      </c>
      <c r="W120" s="29" t="s">
        <v>801</v>
      </c>
      <c r="X120" s="29" t="s">
        <v>802</v>
      </c>
      <c r="Y120" s="29"/>
      <c r="Z120" s="29"/>
      <c r="AA120" s="29"/>
      <c r="AB120" s="29"/>
      <c r="AC120" s="29"/>
      <c r="AD120" s="29"/>
      <c r="AE120" s="29"/>
      <c r="AF120" s="29"/>
      <c r="AG120" s="29"/>
      <c r="AH120" s="29"/>
      <c r="AI120" s="33" t="s">
        <v>803</v>
      </c>
      <c r="AJ120" s="29"/>
      <c r="AK120" s="29"/>
    </row>
    <row r="121" spans="1:37" ht="74" customHeight="1">
      <c r="A121" s="69" t="s">
        <v>10</v>
      </c>
      <c r="B121" s="49" t="s">
        <v>861</v>
      </c>
      <c r="C121" s="44" t="s">
        <v>862</v>
      </c>
      <c r="D121" s="58"/>
      <c r="E121" s="58"/>
      <c r="F121" s="58"/>
      <c r="G121" s="58"/>
      <c r="H121" s="58"/>
      <c r="I121" s="58"/>
      <c r="J121" s="48">
        <v>2015</v>
      </c>
      <c r="K121" s="44" t="s">
        <v>863</v>
      </c>
      <c r="L121" s="44" t="s">
        <v>864</v>
      </c>
      <c r="M121" s="45"/>
      <c r="N121" s="45"/>
      <c r="O121" s="45"/>
      <c r="P121" s="45"/>
      <c r="Q121" s="45"/>
      <c r="R121" s="44" t="s">
        <v>264</v>
      </c>
      <c r="S121" s="44" t="s">
        <v>865</v>
      </c>
      <c r="T121" s="27" t="s">
        <v>866</v>
      </c>
      <c r="U121" s="29" t="s">
        <v>867</v>
      </c>
      <c r="V121" s="29" t="s">
        <v>868</v>
      </c>
      <c r="W121" s="29" t="s">
        <v>869</v>
      </c>
      <c r="X121" s="29" t="s">
        <v>870</v>
      </c>
      <c r="Y121" s="29"/>
      <c r="Z121" s="29"/>
      <c r="AA121" s="29"/>
      <c r="AB121" s="29"/>
      <c r="AC121" s="29"/>
      <c r="AD121" s="29"/>
      <c r="AE121" s="29"/>
      <c r="AF121" s="29"/>
      <c r="AG121" s="29"/>
      <c r="AH121" s="29"/>
      <c r="AI121" s="33" t="s">
        <v>871</v>
      </c>
      <c r="AJ121" s="29"/>
      <c r="AK121" s="29"/>
    </row>
    <row r="122" spans="1:37" ht="69" customHeight="1">
      <c r="A122" s="69" t="s">
        <v>10</v>
      </c>
      <c r="B122" s="49" t="s">
        <v>997</v>
      </c>
      <c r="C122" s="44" t="s">
        <v>795</v>
      </c>
      <c r="D122" s="44" t="s">
        <v>794</v>
      </c>
      <c r="E122" s="58"/>
      <c r="F122" s="58"/>
      <c r="G122" s="58"/>
      <c r="H122" s="58"/>
      <c r="I122" s="58"/>
      <c r="J122" s="48">
        <v>2015</v>
      </c>
      <c r="K122" s="44" t="s">
        <v>998</v>
      </c>
      <c r="L122" s="44" t="s">
        <v>107</v>
      </c>
      <c r="M122" s="45"/>
      <c r="N122" s="45"/>
      <c r="O122" s="45"/>
      <c r="P122" s="45"/>
      <c r="Q122" s="45"/>
      <c r="R122" s="44" t="s">
        <v>999</v>
      </c>
      <c r="S122" s="44" t="s">
        <v>1000</v>
      </c>
      <c r="T122" s="27" t="s">
        <v>1001</v>
      </c>
      <c r="U122" s="29" t="s">
        <v>802</v>
      </c>
      <c r="V122" s="29" t="s">
        <v>176</v>
      </c>
      <c r="W122" s="29" t="s">
        <v>1002</v>
      </c>
      <c r="X122" s="29" t="s">
        <v>1003</v>
      </c>
      <c r="Y122" s="29"/>
      <c r="Z122" s="29"/>
      <c r="AA122" s="29"/>
      <c r="AB122" s="29"/>
      <c r="AC122" s="29"/>
      <c r="AD122" s="29"/>
      <c r="AE122" s="29"/>
      <c r="AF122" s="29"/>
      <c r="AG122" s="29"/>
      <c r="AH122" s="29"/>
      <c r="AI122" s="33" t="s">
        <v>1004</v>
      </c>
      <c r="AJ122" s="29"/>
      <c r="AK122" s="29"/>
    </row>
    <row r="123" spans="1:37" ht="84" customHeight="1">
      <c r="A123" s="69" t="s">
        <v>10</v>
      </c>
      <c r="B123" s="49" t="s">
        <v>1022</v>
      </c>
      <c r="C123" s="44" t="s">
        <v>1023</v>
      </c>
      <c r="D123" s="58"/>
      <c r="E123" s="58"/>
      <c r="F123" s="58"/>
      <c r="G123" s="58"/>
      <c r="H123" s="58"/>
      <c r="I123" s="58"/>
      <c r="J123" s="48">
        <v>2015</v>
      </c>
      <c r="K123" s="44" t="s">
        <v>1024</v>
      </c>
      <c r="L123" s="44" t="s">
        <v>153</v>
      </c>
      <c r="M123" s="45"/>
      <c r="N123" s="45"/>
      <c r="O123" s="45"/>
      <c r="P123" s="45"/>
      <c r="Q123" s="45"/>
      <c r="R123" s="44"/>
      <c r="S123" s="44" t="s">
        <v>1025</v>
      </c>
      <c r="T123" s="27" t="s">
        <v>1026</v>
      </c>
      <c r="U123" s="29" t="s">
        <v>1027</v>
      </c>
      <c r="V123" s="29" t="s">
        <v>1028</v>
      </c>
      <c r="W123" s="29" t="s">
        <v>1029</v>
      </c>
      <c r="X123" s="29" t="s">
        <v>1030</v>
      </c>
      <c r="Y123" s="29"/>
      <c r="Z123" s="29"/>
      <c r="AA123" s="29"/>
      <c r="AB123" s="29"/>
      <c r="AC123" s="29"/>
      <c r="AD123" s="29"/>
      <c r="AE123" s="29"/>
      <c r="AF123" s="29"/>
      <c r="AG123" s="29"/>
      <c r="AH123" s="29"/>
      <c r="AI123" s="33" t="s">
        <v>1031</v>
      </c>
      <c r="AJ123" s="29"/>
      <c r="AK123" s="29"/>
    </row>
    <row r="124" spans="1:37" ht="56" customHeight="1">
      <c r="A124" s="71" t="s">
        <v>10</v>
      </c>
      <c r="B124" s="51" t="s">
        <v>1222</v>
      </c>
      <c r="C124" s="44" t="s">
        <v>1156</v>
      </c>
      <c r="D124" s="58"/>
      <c r="E124" s="58"/>
      <c r="F124" s="58"/>
      <c r="G124" s="58"/>
      <c r="H124" s="58"/>
      <c r="I124" s="58"/>
      <c r="J124" s="48">
        <v>2015</v>
      </c>
      <c r="K124" s="44" t="s">
        <v>1223</v>
      </c>
      <c r="L124" s="44" t="s">
        <v>41</v>
      </c>
      <c r="M124" s="45"/>
      <c r="N124" s="45"/>
      <c r="O124" s="45"/>
      <c r="P124" s="45"/>
      <c r="Q124" s="45"/>
      <c r="R124" s="44" t="s">
        <v>940</v>
      </c>
      <c r="S124" s="44" t="s">
        <v>1224</v>
      </c>
      <c r="T124" s="27" t="s">
        <v>1225</v>
      </c>
      <c r="U124" s="29" t="s">
        <v>1174</v>
      </c>
      <c r="V124" s="29" t="s">
        <v>1226</v>
      </c>
      <c r="W124" s="29" t="s">
        <v>1227</v>
      </c>
      <c r="X124" s="29" t="s">
        <v>1228</v>
      </c>
      <c r="Y124" s="29"/>
      <c r="Z124" s="29"/>
      <c r="AA124" s="29"/>
      <c r="AB124" s="29"/>
      <c r="AC124" s="29"/>
      <c r="AD124" s="29"/>
      <c r="AE124" s="29"/>
      <c r="AF124" s="29"/>
      <c r="AG124" s="29"/>
      <c r="AH124" s="29"/>
      <c r="AI124" s="33" t="s">
        <v>1229</v>
      </c>
      <c r="AJ124" s="29"/>
      <c r="AK124" s="29"/>
    </row>
    <row r="125" spans="1:37" ht="61" customHeight="1">
      <c r="A125" s="69" t="s">
        <v>10</v>
      </c>
      <c r="B125" s="49" t="s">
        <v>1548</v>
      </c>
      <c r="C125" s="44" t="s">
        <v>1549</v>
      </c>
      <c r="D125" s="58"/>
      <c r="E125" s="58"/>
      <c r="F125" s="58"/>
      <c r="G125" s="58"/>
      <c r="H125" s="58"/>
      <c r="I125" s="58"/>
      <c r="J125" s="48">
        <v>2015</v>
      </c>
      <c r="K125" s="44" t="s">
        <v>1550</v>
      </c>
      <c r="L125" s="44" t="s">
        <v>631</v>
      </c>
      <c r="M125" s="45"/>
      <c r="N125" s="45"/>
      <c r="O125" s="45"/>
      <c r="P125" s="45"/>
      <c r="Q125" s="45"/>
      <c r="R125" s="44" t="s">
        <v>876</v>
      </c>
      <c r="S125" s="44" t="s">
        <v>1551</v>
      </c>
      <c r="T125" s="27" t="s">
        <v>1552</v>
      </c>
      <c r="U125" s="29" t="s">
        <v>1078</v>
      </c>
      <c r="V125" s="29" t="s">
        <v>1553</v>
      </c>
      <c r="W125" s="29" t="s">
        <v>1554</v>
      </c>
      <c r="X125" s="29"/>
      <c r="Y125" s="29"/>
      <c r="Z125" s="29"/>
      <c r="AA125" s="29"/>
      <c r="AB125" s="29"/>
      <c r="AC125" s="29"/>
      <c r="AD125" s="29"/>
      <c r="AE125" s="29"/>
      <c r="AF125" s="29"/>
      <c r="AG125" s="29"/>
      <c r="AH125" s="29"/>
      <c r="AI125" s="33" t="s">
        <v>1555</v>
      </c>
      <c r="AJ125" s="29"/>
      <c r="AK125" s="29"/>
    </row>
    <row r="126" spans="1:37" ht="60" customHeight="1">
      <c r="A126" s="69" t="s">
        <v>10</v>
      </c>
      <c r="B126" s="49" t="s">
        <v>1634</v>
      </c>
      <c r="C126" s="44" t="s">
        <v>1635</v>
      </c>
      <c r="D126" s="58"/>
      <c r="E126" s="58"/>
      <c r="F126" s="58"/>
      <c r="G126" s="58"/>
      <c r="H126" s="58"/>
      <c r="I126" s="58"/>
      <c r="J126" s="48">
        <v>2015</v>
      </c>
      <c r="K126" s="44" t="s">
        <v>1636</v>
      </c>
      <c r="L126" s="44" t="s">
        <v>41</v>
      </c>
      <c r="M126" s="45"/>
      <c r="N126" s="45"/>
      <c r="O126" s="45"/>
      <c r="P126" s="45"/>
      <c r="Q126" s="45"/>
      <c r="R126" s="44" t="s">
        <v>1637</v>
      </c>
      <c r="S126" s="44" t="s">
        <v>1638</v>
      </c>
      <c r="T126" s="27" t="s">
        <v>1639</v>
      </c>
      <c r="U126" s="29" t="s">
        <v>1640</v>
      </c>
      <c r="V126" s="29" t="s">
        <v>1641</v>
      </c>
      <c r="W126" s="29"/>
      <c r="X126" s="29"/>
      <c r="Y126" s="29"/>
      <c r="Z126" s="29"/>
      <c r="AA126" s="29"/>
      <c r="AB126" s="29"/>
      <c r="AC126" s="29"/>
      <c r="AD126" s="29"/>
      <c r="AE126" s="29"/>
      <c r="AF126" s="29"/>
      <c r="AG126" s="29"/>
      <c r="AH126" s="29"/>
      <c r="AI126" s="33" t="s">
        <v>1642</v>
      </c>
      <c r="AJ126" s="29"/>
      <c r="AK126" s="29"/>
    </row>
    <row r="127" spans="1:37" ht="70" customHeight="1">
      <c r="A127" s="69" t="s">
        <v>10</v>
      </c>
      <c r="B127" s="49" t="s">
        <v>1879</v>
      </c>
      <c r="C127" s="44" t="s">
        <v>1597</v>
      </c>
      <c r="D127" s="58"/>
      <c r="E127" s="58"/>
      <c r="F127" s="58"/>
      <c r="G127" s="58"/>
      <c r="H127" s="58"/>
      <c r="I127" s="58"/>
      <c r="J127" s="48">
        <v>2015</v>
      </c>
      <c r="K127" s="44" t="s">
        <v>1880</v>
      </c>
      <c r="L127" s="44" t="s">
        <v>631</v>
      </c>
      <c r="M127" s="45"/>
      <c r="N127" s="45"/>
      <c r="O127" s="45"/>
      <c r="P127" s="45"/>
      <c r="Q127" s="45"/>
      <c r="R127" s="44" t="s">
        <v>1864</v>
      </c>
      <c r="S127" s="44" t="s">
        <v>1881</v>
      </c>
      <c r="T127" s="27" t="s">
        <v>57</v>
      </c>
      <c r="U127" s="29"/>
      <c r="V127" s="29"/>
      <c r="W127" s="29"/>
      <c r="X127" s="29"/>
      <c r="Y127" s="29"/>
      <c r="Z127" s="29"/>
      <c r="AA127" s="29"/>
      <c r="AB127" s="29"/>
      <c r="AC127" s="29"/>
      <c r="AD127" s="29"/>
      <c r="AE127" s="29"/>
      <c r="AF127" s="29"/>
      <c r="AG127" s="29"/>
      <c r="AH127" s="29"/>
      <c r="AI127" s="33" t="s">
        <v>1882</v>
      </c>
      <c r="AJ127" s="29"/>
      <c r="AK127" s="29"/>
    </row>
    <row r="128" spans="1:37" ht="87" customHeight="1">
      <c r="A128" s="69" t="s">
        <v>10</v>
      </c>
      <c r="B128" s="49" t="s">
        <v>1917</v>
      </c>
      <c r="C128" s="44" t="s">
        <v>1910</v>
      </c>
      <c r="D128" s="44" t="s">
        <v>1918</v>
      </c>
      <c r="E128" s="44" t="s">
        <v>1919</v>
      </c>
      <c r="F128" s="58"/>
      <c r="G128" s="58"/>
      <c r="H128" s="58"/>
      <c r="I128" s="58"/>
      <c r="J128" s="48">
        <v>2015</v>
      </c>
      <c r="K128" s="44" t="s">
        <v>1920</v>
      </c>
      <c r="L128" s="44" t="s">
        <v>117</v>
      </c>
      <c r="M128" s="45"/>
      <c r="N128" s="45"/>
      <c r="O128" s="45"/>
      <c r="P128" s="45"/>
      <c r="Q128" s="45"/>
      <c r="R128" s="44" t="s">
        <v>1912</v>
      </c>
      <c r="S128" s="44" t="s">
        <v>1921</v>
      </c>
      <c r="T128" s="27" t="s">
        <v>1001</v>
      </c>
      <c r="U128" s="29" t="s">
        <v>1915</v>
      </c>
      <c r="V128" s="29"/>
      <c r="W128" s="29"/>
      <c r="X128" s="29"/>
      <c r="Y128" s="29"/>
      <c r="Z128" s="29"/>
      <c r="AA128" s="29"/>
      <c r="AB128" s="29"/>
      <c r="AC128" s="29"/>
      <c r="AD128" s="29"/>
      <c r="AE128" s="29"/>
      <c r="AF128" s="29"/>
      <c r="AG128" s="29"/>
      <c r="AH128" s="29"/>
      <c r="AI128" s="33" t="s">
        <v>1922</v>
      </c>
      <c r="AJ128" s="29"/>
      <c r="AK128" s="29"/>
    </row>
    <row r="129" spans="1:37" ht="57" customHeight="1">
      <c r="A129" s="70" t="s">
        <v>10</v>
      </c>
      <c r="B129" s="45" t="s">
        <v>2073</v>
      </c>
      <c r="C129" s="46" t="s">
        <v>2074</v>
      </c>
      <c r="D129" s="46" t="s">
        <v>186</v>
      </c>
      <c r="E129" s="59"/>
      <c r="F129" s="59"/>
      <c r="G129" s="59"/>
      <c r="H129" s="59"/>
      <c r="I129" s="59"/>
      <c r="J129" s="48">
        <v>2015</v>
      </c>
      <c r="K129" s="45" t="s">
        <v>2073</v>
      </c>
      <c r="L129" s="46" t="s">
        <v>1086</v>
      </c>
      <c r="M129" s="45"/>
      <c r="N129" s="45"/>
      <c r="O129" s="45"/>
      <c r="P129" s="45"/>
      <c r="Q129" s="45"/>
      <c r="R129" s="46" t="s">
        <v>1087</v>
      </c>
      <c r="S129" s="46" t="s">
        <v>2075</v>
      </c>
      <c r="T129" s="29"/>
      <c r="U129" s="29"/>
      <c r="V129" s="29"/>
      <c r="W129" s="29"/>
      <c r="X129" s="29"/>
      <c r="Y129" s="29"/>
      <c r="Z129" s="29"/>
      <c r="AA129" s="29"/>
      <c r="AB129" s="29"/>
      <c r="AC129" s="29"/>
      <c r="AD129" s="29"/>
      <c r="AE129" s="29"/>
      <c r="AF129" s="29"/>
      <c r="AG129" s="29"/>
      <c r="AH129" s="29"/>
      <c r="AI129" s="37" t="s">
        <v>2076</v>
      </c>
      <c r="AJ129" s="29"/>
      <c r="AK129" s="29"/>
    </row>
    <row r="130" spans="1:37" ht="51" customHeight="1">
      <c r="A130" s="69" t="s">
        <v>10</v>
      </c>
      <c r="B130" s="49" t="s">
        <v>2161</v>
      </c>
      <c r="C130" s="44" t="s">
        <v>2162</v>
      </c>
      <c r="D130" s="58"/>
      <c r="E130" s="58"/>
      <c r="F130" s="58"/>
      <c r="G130" s="58"/>
      <c r="H130" s="58"/>
      <c r="I130" s="58"/>
      <c r="J130" s="48">
        <v>2015</v>
      </c>
      <c r="K130" s="44" t="s">
        <v>2163</v>
      </c>
      <c r="L130" s="44" t="s">
        <v>117</v>
      </c>
      <c r="M130" s="45"/>
      <c r="N130" s="45"/>
      <c r="O130" s="45"/>
      <c r="P130" s="45"/>
      <c r="Q130" s="45"/>
      <c r="R130" s="44" t="s">
        <v>1912</v>
      </c>
      <c r="S130" s="44" t="s">
        <v>2164</v>
      </c>
      <c r="T130" s="27" t="s">
        <v>1001</v>
      </c>
      <c r="U130" s="29" t="s">
        <v>1915</v>
      </c>
      <c r="V130" s="29" t="s">
        <v>2165</v>
      </c>
      <c r="W130" s="29"/>
      <c r="X130" s="29"/>
      <c r="Y130" s="29"/>
      <c r="Z130" s="29"/>
      <c r="AA130" s="29"/>
      <c r="AB130" s="29"/>
      <c r="AC130" s="29"/>
      <c r="AD130" s="29"/>
      <c r="AE130" s="29"/>
      <c r="AF130" s="29"/>
      <c r="AG130" s="29"/>
      <c r="AH130" s="29"/>
      <c r="AI130" s="33" t="s">
        <v>2166</v>
      </c>
      <c r="AJ130" s="29"/>
      <c r="AK130" s="29"/>
    </row>
    <row r="131" spans="1:37" ht="72" customHeight="1">
      <c r="A131" s="69" t="s">
        <v>10</v>
      </c>
      <c r="B131" s="49" t="s">
        <v>2611</v>
      </c>
      <c r="C131" s="44" t="s">
        <v>1068</v>
      </c>
      <c r="D131" s="58"/>
      <c r="E131" s="58"/>
      <c r="F131" s="58"/>
      <c r="G131" s="58"/>
      <c r="H131" s="58"/>
      <c r="I131" s="58"/>
      <c r="J131" s="48">
        <v>2015</v>
      </c>
      <c r="K131" s="44" t="s">
        <v>2612</v>
      </c>
      <c r="L131" s="44" t="s">
        <v>41</v>
      </c>
      <c r="M131" s="45"/>
      <c r="N131" s="45"/>
      <c r="O131" s="45"/>
      <c r="P131" s="45"/>
      <c r="Q131" s="45"/>
      <c r="R131" s="44" t="s">
        <v>758</v>
      </c>
      <c r="S131" s="44" t="s">
        <v>2613</v>
      </c>
      <c r="T131" s="27"/>
      <c r="U131" s="29"/>
      <c r="V131" s="29"/>
      <c r="W131" s="29"/>
      <c r="X131" s="29"/>
      <c r="Y131" s="29"/>
      <c r="Z131" s="29"/>
      <c r="AA131" s="29"/>
      <c r="AB131" s="29"/>
      <c r="AC131" s="29"/>
      <c r="AD131" s="29"/>
      <c r="AE131" s="29"/>
      <c r="AF131" s="29"/>
      <c r="AG131" s="29"/>
      <c r="AH131" s="29"/>
      <c r="AI131" s="33" t="s">
        <v>2614</v>
      </c>
      <c r="AJ131" s="29"/>
      <c r="AK131" s="29"/>
    </row>
    <row r="132" spans="1:37" ht="49" customHeight="1">
      <c r="A132" s="69" t="s">
        <v>10</v>
      </c>
      <c r="B132" s="49" t="s">
        <v>2640</v>
      </c>
      <c r="C132" s="44" t="s">
        <v>1068</v>
      </c>
      <c r="D132" s="58"/>
      <c r="E132" s="58"/>
      <c r="F132" s="58"/>
      <c r="G132" s="58"/>
      <c r="H132" s="58"/>
      <c r="I132" s="58"/>
      <c r="J132" s="48">
        <v>2015</v>
      </c>
      <c r="K132" s="44" t="s">
        <v>2641</v>
      </c>
      <c r="L132" s="44" t="s">
        <v>41</v>
      </c>
      <c r="M132" s="45"/>
      <c r="N132" s="45"/>
      <c r="O132" s="45"/>
      <c r="P132" s="45"/>
      <c r="Q132" s="45"/>
      <c r="R132" s="44" t="s">
        <v>940</v>
      </c>
      <c r="S132" s="44" t="s">
        <v>2642</v>
      </c>
      <c r="T132" s="34" t="s">
        <v>57</v>
      </c>
      <c r="U132" s="29"/>
      <c r="V132" s="29"/>
      <c r="W132" s="29"/>
      <c r="X132" s="29"/>
      <c r="Y132" s="29"/>
      <c r="Z132" s="29"/>
      <c r="AA132" s="29"/>
      <c r="AB132" s="29"/>
      <c r="AC132" s="29"/>
      <c r="AD132" s="29"/>
      <c r="AE132" s="29"/>
      <c r="AF132" s="29"/>
      <c r="AG132" s="29"/>
      <c r="AH132" s="29"/>
      <c r="AI132" s="33" t="s">
        <v>2643</v>
      </c>
      <c r="AJ132" s="29"/>
      <c r="AK132" s="29"/>
    </row>
    <row r="133" spans="1:37" ht="69" customHeight="1">
      <c r="A133" s="69" t="s">
        <v>10</v>
      </c>
      <c r="B133" s="49" t="s">
        <v>3074</v>
      </c>
      <c r="C133" s="44" t="s">
        <v>3075</v>
      </c>
      <c r="D133" s="58"/>
      <c r="E133" s="58"/>
      <c r="F133" s="58"/>
      <c r="G133" s="58"/>
      <c r="H133" s="58"/>
      <c r="I133" s="58"/>
      <c r="J133" s="48">
        <v>2015</v>
      </c>
      <c r="K133" s="44" t="s">
        <v>3076</v>
      </c>
      <c r="L133" s="44" t="s">
        <v>631</v>
      </c>
      <c r="M133" s="45"/>
      <c r="N133" s="45"/>
      <c r="O133" s="45"/>
      <c r="P133" s="45"/>
      <c r="Q133" s="45"/>
      <c r="R133" s="44" t="s">
        <v>1117</v>
      </c>
      <c r="S133" s="44" t="s">
        <v>3077</v>
      </c>
      <c r="T133" s="27" t="s">
        <v>3078</v>
      </c>
      <c r="U133" s="29" t="s">
        <v>3079</v>
      </c>
      <c r="V133" s="29" t="s">
        <v>3080</v>
      </c>
      <c r="W133" s="29" t="s">
        <v>3081</v>
      </c>
      <c r="X133" s="29" t="s">
        <v>2734</v>
      </c>
      <c r="Y133" s="29" t="s">
        <v>3082</v>
      </c>
      <c r="Z133" s="29" t="s">
        <v>3083</v>
      </c>
      <c r="AA133" s="29"/>
      <c r="AB133" s="29"/>
      <c r="AC133" s="29"/>
      <c r="AD133" s="29"/>
      <c r="AE133" s="29"/>
      <c r="AF133" s="29"/>
      <c r="AG133" s="29"/>
      <c r="AH133" s="29"/>
      <c r="AI133" s="33" t="s">
        <v>3084</v>
      </c>
      <c r="AJ133" s="29"/>
      <c r="AK133" s="29"/>
    </row>
    <row r="134" spans="1:37" ht="73" customHeight="1">
      <c r="A134" s="69" t="s">
        <v>10</v>
      </c>
      <c r="B134" s="49" t="s">
        <v>217</v>
      </c>
      <c r="C134" s="44" t="s">
        <v>218</v>
      </c>
      <c r="D134" s="58"/>
      <c r="E134" s="58"/>
      <c r="F134" s="58"/>
      <c r="G134" s="58"/>
      <c r="H134" s="58"/>
      <c r="I134" s="58"/>
      <c r="J134" s="48">
        <v>2014</v>
      </c>
      <c r="K134" s="44" t="s">
        <v>219</v>
      </c>
      <c r="L134" s="44" t="s">
        <v>220</v>
      </c>
      <c r="M134" s="45"/>
      <c r="N134" s="45"/>
      <c r="O134" s="45"/>
      <c r="P134" s="45"/>
      <c r="Q134" s="45"/>
      <c r="R134" s="44" t="s">
        <v>221</v>
      </c>
      <c r="S134" s="44" t="s">
        <v>222</v>
      </c>
      <c r="T134" s="27" t="s">
        <v>223</v>
      </c>
      <c r="U134" s="29" t="s">
        <v>224</v>
      </c>
      <c r="V134" s="29" t="s">
        <v>225</v>
      </c>
      <c r="W134" s="29" t="s">
        <v>226</v>
      </c>
      <c r="X134" s="29" t="s">
        <v>227</v>
      </c>
      <c r="Y134" s="29" t="s">
        <v>228</v>
      </c>
      <c r="Z134" s="29" t="s">
        <v>229</v>
      </c>
      <c r="AA134" s="29" t="s">
        <v>230</v>
      </c>
      <c r="AB134" s="29"/>
      <c r="AC134" s="29"/>
      <c r="AD134" s="29"/>
      <c r="AE134" s="29"/>
      <c r="AF134" s="29"/>
      <c r="AG134" s="29"/>
      <c r="AH134" s="29"/>
      <c r="AI134" s="28"/>
      <c r="AJ134" s="29"/>
      <c r="AK134" s="29"/>
    </row>
    <row r="135" spans="1:37" ht="58" customHeight="1">
      <c r="A135" s="69" t="s">
        <v>10</v>
      </c>
      <c r="B135" s="49" t="s">
        <v>261</v>
      </c>
      <c r="C135" s="44" t="s">
        <v>262</v>
      </c>
      <c r="D135" s="58"/>
      <c r="E135" s="58"/>
      <c r="F135" s="58"/>
      <c r="G135" s="58"/>
      <c r="H135" s="58"/>
      <c r="I135" s="58"/>
      <c r="J135" s="48">
        <v>2014</v>
      </c>
      <c r="K135" s="44" t="s">
        <v>263</v>
      </c>
      <c r="L135" s="46" t="s">
        <v>42</v>
      </c>
      <c r="M135" s="45"/>
      <c r="N135" s="45"/>
      <c r="O135" s="45"/>
      <c r="P135" s="45"/>
      <c r="Q135" s="45"/>
      <c r="R135" s="44" t="s">
        <v>264</v>
      </c>
      <c r="S135" s="44" t="s">
        <v>265</v>
      </c>
      <c r="T135" s="27" t="s">
        <v>266</v>
      </c>
      <c r="U135" s="29"/>
      <c r="V135" s="29"/>
      <c r="W135" s="29"/>
      <c r="X135" s="29"/>
      <c r="Y135" s="29"/>
      <c r="Z135" s="29"/>
      <c r="AA135" s="29"/>
      <c r="AB135" s="29"/>
      <c r="AC135" s="29"/>
      <c r="AD135" s="29"/>
      <c r="AE135" s="29"/>
      <c r="AF135" s="29"/>
      <c r="AG135" s="29"/>
      <c r="AH135" s="29"/>
      <c r="AI135" s="33" t="s">
        <v>267</v>
      </c>
      <c r="AJ135" s="29"/>
      <c r="AK135" s="29"/>
    </row>
    <row r="136" spans="1:37" ht="61" customHeight="1">
      <c r="A136" s="69" t="s">
        <v>10</v>
      </c>
      <c r="B136" s="49" t="s">
        <v>304</v>
      </c>
      <c r="C136" s="44" t="s">
        <v>305</v>
      </c>
      <c r="D136" s="58"/>
      <c r="E136" s="58"/>
      <c r="F136" s="58"/>
      <c r="G136" s="58"/>
      <c r="H136" s="58"/>
      <c r="I136" s="58"/>
      <c r="J136" s="48">
        <v>2014</v>
      </c>
      <c r="K136" s="44" t="s">
        <v>306</v>
      </c>
      <c r="L136" s="44" t="s">
        <v>197</v>
      </c>
      <c r="M136" s="45"/>
      <c r="N136" s="45"/>
      <c r="O136" s="45"/>
      <c r="P136" s="45"/>
      <c r="Q136" s="45"/>
      <c r="R136" s="44" t="s">
        <v>307</v>
      </c>
      <c r="S136" s="44" t="s">
        <v>308</v>
      </c>
      <c r="T136" s="27" t="s">
        <v>57</v>
      </c>
      <c r="U136" s="29"/>
      <c r="V136" s="29"/>
      <c r="W136" s="29"/>
      <c r="X136" s="29"/>
      <c r="Y136" s="29"/>
      <c r="Z136" s="29"/>
      <c r="AA136" s="29"/>
      <c r="AB136" s="29"/>
      <c r="AC136" s="29"/>
      <c r="AD136" s="29"/>
      <c r="AE136" s="29"/>
      <c r="AF136" s="29"/>
      <c r="AG136" s="29"/>
      <c r="AH136" s="29"/>
      <c r="AI136" s="33" t="s">
        <v>309</v>
      </c>
      <c r="AJ136" s="29"/>
      <c r="AK136" s="29"/>
    </row>
    <row r="137" spans="1:37" ht="55" customHeight="1">
      <c r="A137" s="69" t="s">
        <v>10</v>
      </c>
      <c r="B137" s="49" t="s">
        <v>366</v>
      </c>
      <c r="C137" s="44" t="s">
        <v>357</v>
      </c>
      <c r="D137" s="44" t="s">
        <v>367</v>
      </c>
      <c r="E137" s="44" t="s">
        <v>368</v>
      </c>
      <c r="F137" s="44" t="s">
        <v>369</v>
      </c>
      <c r="G137" s="58"/>
      <c r="H137" s="58"/>
      <c r="I137" s="58"/>
      <c r="J137" s="48">
        <v>2014</v>
      </c>
      <c r="K137" s="44" t="s">
        <v>370</v>
      </c>
      <c r="L137" s="44" t="s">
        <v>197</v>
      </c>
      <c r="M137" s="45"/>
      <c r="N137" s="45"/>
      <c r="O137" s="45"/>
      <c r="P137" s="45"/>
      <c r="Q137" s="45"/>
      <c r="R137" s="44"/>
      <c r="S137" s="44" t="s">
        <v>371</v>
      </c>
      <c r="T137" s="27"/>
      <c r="U137" s="29"/>
      <c r="V137" s="29"/>
      <c r="W137" s="29"/>
      <c r="X137" s="29"/>
      <c r="Y137" s="29"/>
      <c r="Z137" s="29"/>
      <c r="AA137" s="29"/>
      <c r="AB137" s="29"/>
      <c r="AC137" s="29"/>
      <c r="AD137" s="29"/>
      <c r="AE137" s="29"/>
      <c r="AF137" s="29"/>
      <c r="AG137" s="29"/>
      <c r="AH137" s="29"/>
      <c r="AI137" s="33" t="s">
        <v>372</v>
      </c>
      <c r="AJ137" s="29"/>
      <c r="AK137" s="29"/>
    </row>
    <row r="138" spans="1:37" ht="57" customHeight="1">
      <c r="A138" s="69" t="s">
        <v>10</v>
      </c>
      <c r="B138" s="49" t="s">
        <v>373</v>
      </c>
      <c r="C138" s="44" t="s">
        <v>357</v>
      </c>
      <c r="D138" s="58"/>
      <c r="E138" s="58"/>
      <c r="F138" s="58"/>
      <c r="G138" s="58"/>
      <c r="H138" s="58"/>
      <c r="I138" s="58"/>
      <c r="J138" s="48">
        <v>2014</v>
      </c>
      <c r="K138" s="44" t="s">
        <v>370</v>
      </c>
      <c r="L138" s="44" t="s">
        <v>197</v>
      </c>
      <c r="M138" s="45"/>
      <c r="N138" s="45"/>
      <c r="O138" s="45"/>
      <c r="P138" s="45"/>
      <c r="Q138" s="45"/>
      <c r="R138" s="44"/>
      <c r="S138" s="44" t="s">
        <v>374</v>
      </c>
      <c r="T138" s="27" t="s">
        <v>375</v>
      </c>
      <c r="U138" s="29" t="s">
        <v>376</v>
      </c>
      <c r="V138" s="29" t="s">
        <v>377</v>
      </c>
      <c r="W138" s="29" t="s">
        <v>378</v>
      </c>
      <c r="X138" s="29"/>
      <c r="Y138" s="29"/>
      <c r="Z138" s="29"/>
      <c r="AA138" s="29"/>
      <c r="AB138" s="29"/>
      <c r="AC138" s="29"/>
      <c r="AD138" s="29"/>
      <c r="AE138" s="29"/>
      <c r="AF138" s="29"/>
      <c r="AG138" s="29"/>
      <c r="AH138" s="29"/>
      <c r="AI138" s="33" t="s">
        <v>379</v>
      </c>
      <c r="AJ138" s="29"/>
      <c r="AK138" s="29"/>
    </row>
    <row r="139" spans="1:37" ht="59" customHeight="1">
      <c r="A139" s="70" t="s">
        <v>10</v>
      </c>
      <c r="B139" s="45" t="s">
        <v>645</v>
      </c>
      <c r="C139" s="46" t="s">
        <v>646</v>
      </c>
      <c r="D139" s="46" t="s">
        <v>542</v>
      </c>
      <c r="E139" s="46" t="s">
        <v>553</v>
      </c>
      <c r="F139" s="57"/>
      <c r="G139" s="57"/>
      <c r="H139" s="57"/>
      <c r="I139" s="57"/>
      <c r="J139" s="48">
        <v>2014</v>
      </c>
      <c r="K139" s="45" t="s">
        <v>647</v>
      </c>
      <c r="L139" s="46" t="s">
        <v>42</v>
      </c>
      <c r="M139" s="44" t="s">
        <v>197</v>
      </c>
      <c r="N139" s="45"/>
      <c r="O139" s="45"/>
      <c r="P139" s="45"/>
      <c r="Q139" s="45"/>
      <c r="R139" s="46" t="s">
        <v>577</v>
      </c>
      <c r="S139" s="46" t="s">
        <v>648</v>
      </c>
      <c r="T139" s="30"/>
      <c r="U139" s="30"/>
      <c r="V139" s="30"/>
      <c r="W139" s="30"/>
      <c r="X139" s="30"/>
      <c r="Y139" s="30"/>
      <c r="Z139" s="30"/>
      <c r="AA139" s="30"/>
      <c r="AB139" s="30"/>
      <c r="AC139" s="30"/>
      <c r="AD139" s="30"/>
      <c r="AE139" s="30"/>
      <c r="AF139" s="30"/>
      <c r="AG139" s="30"/>
      <c r="AH139" s="30"/>
      <c r="AI139" s="31" t="s">
        <v>649</v>
      </c>
      <c r="AJ139" s="29"/>
      <c r="AK139" s="29"/>
    </row>
    <row r="140" spans="1:37" ht="50" customHeight="1">
      <c r="A140" s="69" t="s">
        <v>10</v>
      </c>
      <c r="B140" s="49" t="s">
        <v>912</v>
      </c>
      <c r="C140" s="44" t="s">
        <v>894</v>
      </c>
      <c r="D140" s="58"/>
      <c r="E140" s="58"/>
      <c r="F140" s="58"/>
      <c r="G140" s="58"/>
      <c r="H140" s="58"/>
      <c r="I140" s="58"/>
      <c r="J140" s="48">
        <v>2014</v>
      </c>
      <c r="K140" s="44" t="s">
        <v>913</v>
      </c>
      <c r="L140" s="45" t="s">
        <v>98</v>
      </c>
      <c r="M140" s="45"/>
      <c r="N140" s="45"/>
      <c r="O140" s="45"/>
      <c r="P140" s="45"/>
      <c r="Q140" s="45"/>
      <c r="R140" s="44" t="s">
        <v>86</v>
      </c>
      <c r="S140" s="44" t="s">
        <v>914</v>
      </c>
      <c r="T140" s="27" t="s">
        <v>915</v>
      </c>
      <c r="U140" s="29" t="s">
        <v>916</v>
      </c>
      <c r="V140" s="29" t="s">
        <v>917</v>
      </c>
      <c r="W140" s="29" t="s">
        <v>918</v>
      </c>
      <c r="X140" s="29" t="s">
        <v>919</v>
      </c>
      <c r="Y140" s="29" t="s">
        <v>132</v>
      </c>
      <c r="Z140" s="29" t="s">
        <v>129</v>
      </c>
      <c r="AA140" s="29" t="s">
        <v>904</v>
      </c>
      <c r="AB140" s="29" t="s">
        <v>898</v>
      </c>
      <c r="AC140" s="29" t="s">
        <v>920</v>
      </c>
      <c r="AD140" s="29"/>
      <c r="AE140" s="29"/>
      <c r="AF140" s="29"/>
      <c r="AG140" s="29"/>
      <c r="AH140" s="29"/>
      <c r="AI140" s="27" t="s">
        <v>639</v>
      </c>
      <c r="AJ140" s="29"/>
      <c r="AK140" s="29"/>
    </row>
    <row r="141" spans="1:37" ht="60" customHeight="1">
      <c r="A141" s="70" t="s">
        <v>10</v>
      </c>
      <c r="B141" s="45" t="s">
        <v>1431</v>
      </c>
      <c r="C141" s="46" t="s">
        <v>1432</v>
      </c>
      <c r="D141" s="46" t="s">
        <v>195</v>
      </c>
      <c r="E141" s="57"/>
      <c r="F141" s="57"/>
      <c r="G141" s="57"/>
      <c r="H141" s="57"/>
      <c r="I141" s="57"/>
      <c r="J141" s="48">
        <v>2014</v>
      </c>
      <c r="K141" s="45" t="s">
        <v>1433</v>
      </c>
      <c r="L141" s="46" t="s">
        <v>42</v>
      </c>
      <c r="M141" s="45"/>
      <c r="N141" s="45"/>
      <c r="O141" s="45"/>
      <c r="P141" s="45"/>
      <c r="Q141" s="45"/>
      <c r="R141" s="46" t="s">
        <v>1434</v>
      </c>
      <c r="S141" s="46" t="s">
        <v>1435</v>
      </c>
      <c r="T141" s="29" t="s">
        <v>1436</v>
      </c>
      <c r="U141" s="29" t="s">
        <v>1437</v>
      </c>
      <c r="V141" s="29" t="s">
        <v>1438</v>
      </c>
      <c r="W141" s="29" t="s">
        <v>1439</v>
      </c>
      <c r="X141" s="29" t="s">
        <v>1440</v>
      </c>
      <c r="Y141" s="29" t="s">
        <v>1441</v>
      </c>
      <c r="Z141" s="30"/>
      <c r="AA141" s="30"/>
      <c r="AB141" s="30"/>
      <c r="AC141" s="30"/>
      <c r="AD141" s="30"/>
      <c r="AE141" s="30"/>
      <c r="AF141" s="30"/>
      <c r="AG141" s="30"/>
      <c r="AH141" s="30"/>
      <c r="AI141" s="31" t="s">
        <v>1442</v>
      </c>
      <c r="AJ141" s="29"/>
      <c r="AK141" s="29"/>
    </row>
    <row r="142" spans="1:37" ht="84" customHeight="1">
      <c r="A142" s="69" t="s">
        <v>10</v>
      </c>
      <c r="B142" s="49" t="s">
        <v>1584</v>
      </c>
      <c r="C142" s="44" t="s">
        <v>1585</v>
      </c>
      <c r="D142" s="44" t="s">
        <v>1586</v>
      </c>
      <c r="E142" s="58"/>
      <c r="F142" s="58"/>
      <c r="G142" s="58"/>
      <c r="H142" s="58"/>
      <c r="I142" s="58"/>
      <c r="J142" s="48">
        <v>2014</v>
      </c>
      <c r="K142" s="44" t="s">
        <v>1587</v>
      </c>
      <c r="L142" s="44" t="s">
        <v>153</v>
      </c>
      <c r="M142" s="45"/>
      <c r="N142" s="45"/>
      <c r="O142" s="45"/>
      <c r="P142" s="45"/>
      <c r="Q142" s="45"/>
      <c r="R142" s="44" t="s">
        <v>272</v>
      </c>
      <c r="S142" s="44" t="s">
        <v>1588</v>
      </c>
      <c r="T142" s="27" t="s">
        <v>544</v>
      </c>
      <c r="U142" s="29" t="s">
        <v>1589</v>
      </c>
      <c r="V142" s="29" t="s">
        <v>1590</v>
      </c>
      <c r="W142" s="29" t="s">
        <v>1591</v>
      </c>
      <c r="X142" s="29" t="s">
        <v>1592</v>
      </c>
      <c r="Y142" s="29"/>
      <c r="Z142" s="29"/>
      <c r="AA142" s="29"/>
      <c r="AB142" s="29"/>
      <c r="AC142" s="29"/>
      <c r="AD142" s="29"/>
      <c r="AE142" s="29"/>
      <c r="AF142" s="29"/>
      <c r="AG142" s="29"/>
      <c r="AH142" s="29"/>
      <c r="AI142" s="33" t="s">
        <v>1593</v>
      </c>
      <c r="AJ142" s="29"/>
      <c r="AK142" s="29"/>
    </row>
    <row r="143" spans="1:37" ht="61" customHeight="1">
      <c r="A143" s="69" t="s">
        <v>10</v>
      </c>
      <c r="B143" s="49" t="s">
        <v>1909</v>
      </c>
      <c r="C143" s="44" t="s">
        <v>1910</v>
      </c>
      <c r="D143" s="58"/>
      <c r="E143" s="58"/>
      <c r="F143" s="58"/>
      <c r="G143" s="58"/>
      <c r="H143" s="58"/>
      <c r="I143" s="58"/>
      <c r="J143" s="48">
        <v>2014</v>
      </c>
      <c r="K143" s="44" t="s">
        <v>1911</v>
      </c>
      <c r="L143" s="44" t="s">
        <v>117</v>
      </c>
      <c r="M143" s="45"/>
      <c r="N143" s="45"/>
      <c r="O143" s="45"/>
      <c r="P143" s="45"/>
      <c r="Q143" s="45"/>
      <c r="R143" s="44" t="s">
        <v>1912</v>
      </c>
      <c r="S143" s="44" t="s">
        <v>1913</v>
      </c>
      <c r="T143" s="27" t="s">
        <v>1001</v>
      </c>
      <c r="U143" s="29" t="s">
        <v>176</v>
      </c>
      <c r="V143" s="29" t="s">
        <v>1914</v>
      </c>
      <c r="W143" s="29" t="s">
        <v>1915</v>
      </c>
      <c r="X143" s="29"/>
      <c r="Y143" s="29"/>
      <c r="Z143" s="29"/>
      <c r="AA143" s="29"/>
      <c r="AB143" s="29"/>
      <c r="AC143" s="29"/>
      <c r="AD143" s="29"/>
      <c r="AE143" s="29"/>
      <c r="AF143" s="29"/>
      <c r="AG143" s="29"/>
      <c r="AH143" s="29"/>
      <c r="AI143" s="33" t="s">
        <v>1916</v>
      </c>
      <c r="AJ143" s="29"/>
      <c r="AK143" s="29"/>
    </row>
    <row r="144" spans="1:37" ht="69" customHeight="1">
      <c r="A144" s="69" t="s">
        <v>10</v>
      </c>
      <c r="B144" s="49" t="s">
        <v>1952</v>
      </c>
      <c r="C144" s="44" t="s">
        <v>1953</v>
      </c>
      <c r="D144" s="44" t="s">
        <v>1954</v>
      </c>
      <c r="E144" s="58"/>
      <c r="F144" s="58"/>
      <c r="G144" s="58"/>
      <c r="H144" s="58"/>
      <c r="I144" s="58"/>
      <c r="J144" s="48">
        <v>2014</v>
      </c>
      <c r="K144" s="44" t="s">
        <v>1955</v>
      </c>
      <c r="L144" s="44" t="s">
        <v>15</v>
      </c>
      <c r="M144" s="45"/>
      <c r="N144" s="45"/>
      <c r="O144" s="45"/>
      <c r="P144" s="45"/>
      <c r="Q144" s="45"/>
      <c r="R144" s="44" t="s">
        <v>140</v>
      </c>
      <c r="S144" s="44" t="s">
        <v>1956</v>
      </c>
      <c r="T144" s="27" t="s">
        <v>1957</v>
      </c>
      <c r="U144" s="29" t="s">
        <v>1958</v>
      </c>
      <c r="V144" s="29" t="s">
        <v>126</v>
      </c>
      <c r="W144" s="29" t="s">
        <v>133</v>
      </c>
      <c r="X144" s="29" t="s">
        <v>162</v>
      </c>
      <c r="Y144" s="29"/>
      <c r="Z144" s="29"/>
      <c r="AA144" s="29"/>
      <c r="AB144" s="29"/>
      <c r="AC144" s="29"/>
      <c r="AD144" s="29"/>
      <c r="AE144" s="29"/>
      <c r="AF144" s="29"/>
      <c r="AG144" s="29"/>
      <c r="AH144" s="29"/>
      <c r="AI144" s="27" t="s">
        <v>639</v>
      </c>
      <c r="AJ144" s="29"/>
      <c r="AK144" s="29"/>
    </row>
    <row r="145" spans="1:37" ht="56" customHeight="1">
      <c r="A145" s="69" t="s">
        <v>10</v>
      </c>
      <c r="B145" s="49" t="s">
        <v>2415</v>
      </c>
      <c r="C145" s="44" t="s">
        <v>2407</v>
      </c>
      <c r="D145" s="58"/>
      <c r="E145" s="58"/>
      <c r="F145" s="58"/>
      <c r="G145" s="58"/>
      <c r="H145" s="58"/>
      <c r="I145" s="58"/>
      <c r="J145" s="48">
        <v>2014</v>
      </c>
      <c r="K145" s="44" t="s">
        <v>264</v>
      </c>
      <c r="L145" s="44" t="s">
        <v>117</v>
      </c>
      <c r="M145" s="44" t="s">
        <v>98</v>
      </c>
      <c r="N145" s="45"/>
      <c r="O145" s="45"/>
      <c r="P145" s="45"/>
      <c r="Q145" s="45"/>
      <c r="R145" s="44" t="s">
        <v>2416</v>
      </c>
      <c r="S145" s="44" t="s">
        <v>2417</v>
      </c>
      <c r="T145" s="27" t="s">
        <v>790</v>
      </c>
      <c r="U145" s="29" t="s">
        <v>2418</v>
      </c>
      <c r="V145" s="29" t="s">
        <v>2419</v>
      </c>
      <c r="W145" s="29" t="s">
        <v>1618</v>
      </c>
      <c r="X145" s="29" t="s">
        <v>2420</v>
      </c>
      <c r="Y145" s="29" t="s">
        <v>2421</v>
      </c>
      <c r="Z145" s="29" t="s">
        <v>2422</v>
      </c>
      <c r="AA145" s="29"/>
      <c r="AB145" s="29"/>
      <c r="AC145" s="29"/>
      <c r="AD145" s="29"/>
      <c r="AE145" s="29"/>
      <c r="AF145" s="29"/>
      <c r="AG145" s="29"/>
      <c r="AH145" s="29"/>
      <c r="AI145" s="33" t="s">
        <v>2423</v>
      </c>
      <c r="AJ145" s="29"/>
      <c r="AK145" s="29"/>
    </row>
    <row r="146" spans="1:37" ht="41" customHeight="1">
      <c r="A146" s="69" t="s">
        <v>10</v>
      </c>
      <c r="B146" s="49" t="s">
        <v>2592</v>
      </c>
      <c r="C146" s="44" t="s">
        <v>1068</v>
      </c>
      <c r="D146" s="58"/>
      <c r="E146" s="58"/>
      <c r="F146" s="58"/>
      <c r="G146" s="58"/>
      <c r="H146" s="58"/>
      <c r="I146" s="58"/>
      <c r="J146" s="48">
        <v>2014</v>
      </c>
      <c r="K146" s="44" t="s">
        <v>2593</v>
      </c>
      <c r="L146" s="44" t="s">
        <v>41</v>
      </c>
      <c r="M146" s="45"/>
      <c r="N146" s="45"/>
      <c r="O146" s="45"/>
      <c r="P146" s="45"/>
      <c r="Q146" s="45"/>
      <c r="R146" s="44" t="s">
        <v>940</v>
      </c>
      <c r="S146" s="44" t="s">
        <v>57</v>
      </c>
      <c r="T146" s="27" t="s">
        <v>57</v>
      </c>
      <c r="U146" s="29"/>
      <c r="V146" s="29"/>
      <c r="W146" s="29"/>
      <c r="X146" s="29"/>
      <c r="Y146" s="29"/>
      <c r="Z146" s="29"/>
      <c r="AA146" s="29"/>
      <c r="AB146" s="29"/>
      <c r="AC146" s="29"/>
      <c r="AD146" s="29"/>
      <c r="AE146" s="29"/>
      <c r="AF146" s="29"/>
      <c r="AG146" s="29"/>
      <c r="AH146" s="29"/>
      <c r="AI146" s="33" t="s">
        <v>2594</v>
      </c>
      <c r="AJ146" s="29"/>
      <c r="AK146" s="29"/>
    </row>
    <row r="147" spans="1:37" ht="45" customHeight="1">
      <c r="A147" s="69" t="s">
        <v>10</v>
      </c>
      <c r="B147" s="49" t="s">
        <v>2595</v>
      </c>
      <c r="C147" s="44" t="s">
        <v>1068</v>
      </c>
      <c r="D147" s="44" t="s">
        <v>2596</v>
      </c>
      <c r="E147" s="58"/>
      <c r="F147" s="58"/>
      <c r="G147" s="58"/>
      <c r="H147" s="58"/>
      <c r="I147" s="58"/>
      <c r="J147" s="48">
        <v>2014</v>
      </c>
      <c r="K147" s="44" t="s">
        <v>2597</v>
      </c>
      <c r="L147" s="44" t="s">
        <v>41</v>
      </c>
      <c r="M147" s="45"/>
      <c r="N147" s="45"/>
      <c r="O147" s="45"/>
      <c r="P147" s="45"/>
      <c r="Q147" s="45"/>
      <c r="R147" s="44" t="s">
        <v>940</v>
      </c>
      <c r="S147" s="44" t="s">
        <v>57</v>
      </c>
      <c r="T147" s="27" t="s">
        <v>2598</v>
      </c>
      <c r="U147" s="29" t="s">
        <v>2599</v>
      </c>
      <c r="V147" s="29" t="s">
        <v>2600</v>
      </c>
      <c r="W147" s="29" t="s">
        <v>2601</v>
      </c>
      <c r="X147" s="29"/>
      <c r="Y147" s="29"/>
      <c r="Z147" s="29"/>
      <c r="AA147" s="29"/>
      <c r="AB147" s="29"/>
      <c r="AC147" s="29"/>
      <c r="AD147" s="29"/>
      <c r="AE147" s="29"/>
      <c r="AF147" s="29"/>
      <c r="AG147" s="29"/>
      <c r="AH147" s="29"/>
      <c r="AI147" s="33" t="s">
        <v>2602</v>
      </c>
      <c r="AJ147" s="29"/>
      <c r="AK147" s="29"/>
    </row>
    <row r="148" spans="1:37" ht="42" customHeight="1">
      <c r="A148" s="70" t="s">
        <v>10</v>
      </c>
      <c r="B148" s="45" t="s">
        <v>2750</v>
      </c>
      <c r="C148" s="46" t="s">
        <v>2751</v>
      </c>
      <c r="D148" s="59"/>
      <c r="E148" s="59"/>
      <c r="F148" s="59"/>
      <c r="G148" s="59"/>
      <c r="H148" s="59"/>
      <c r="I148" s="59"/>
      <c r="J148" s="48">
        <v>2014</v>
      </c>
      <c r="K148" s="46" t="s">
        <v>326</v>
      </c>
      <c r="L148" s="46" t="s">
        <v>235</v>
      </c>
      <c r="M148" s="45"/>
      <c r="N148" s="45"/>
      <c r="O148" s="45"/>
      <c r="P148" s="45"/>
      <c r="Q148" s="45"/>
      <c r="R148" s="46" t="s">
        <v>2752</v>
      </c>
      <c r="S148" s="46" t="s">
        <v>2753</v>
      </c>
      <c r="T148" s="29" t="s">
        <v>57</v>
      </c>
      <c r="U148" s="29"/>
      <c r="V148" s="29"/>
      <c r="W148" s="29"/>
      <c r="X148" s="29"/>
      <c r="Y148" s="29"/>
      <c r="Z148" s="29"/>
      <c r="AA148" s="29"/>
      <c r="AB148" s="29"/>
      <c r="AC148" s="29"/>
      <c r="AD148" s="29"/>
      <c r="AE148" s="29"/>
      <c r="AF148" s="29"/>
      <c r="AG148" s="29"/>
      <c r="AH148" s="29"/>
      <c r="AI148" s="39" t="s">
        <v>2754</v>
      </c>
      <c r="AJ148" s="29"/>
      <c r="AK148" s="29"/>
    </row>
    <row r="149" spans="1:37" ht="55.5" customHeight="1">
      <c r="A149" s="70" t="s">
        <v>10</v>
      </c>
      <c r="B149" s="45" t="s">
        <v>239</v>
      </c>
      <c r="C149" s="46" t="s">
        <v>240</v>
      </c>
      <c r="D149" s="46" t="s">
        <v>241</v>
      </c>
      <c r="E149" s="57"/>
      <c r="F149" s="57"/>
      <c r="G149" s="57"/>
      <c r="H149" s="57"/>
      <c r="I149" s="57"/>
      <c r="J149" s="48">
        <v>2013</v>
      </c>
      <c r="K149" s="45" t="s">
        <v>242</v>
      </c>
      <c r="L149" s="46" t="s">
        <v>42</v>
      </c>
      <c r="M149" s="45"/>
      <c r="N149" s="45"/>
      <c r="O149" s="45"/>
      <c r="P149" s="45"/>
      <c r="Q149" s="45"/>
      <c r="R149" s="46" t="s">
        <v>243</v>
      </c>
      <c r="S149" s="46" t="s">
        <v>244</v>
      </c>
      <c r="T149" s="30"/>
      <c r="U149" s="30"/>
      <c r="V149" s="30"/>
      <c r="W149" s="30"/>
      <c r="X149" s="30"/>
      <c r="Y149" s="30"/>
      <c r="Z149" s="30"/>
      <c r="AA149" s="30"/>
      <c r="AB149" s="30"/>
      <c r="AC149" s="30"/>
      <c r="AD149" s="30"/>
      <c r="AE149" s="30"/>
      <c r="AF149" s="30"/>
      <c r="AG149" s="30"/>
      <c r="AH149" s="30"/>
      <c r="AI149" s="31" t="s">
        <v>245</v>
      </c>
      <c r="AJ149" s="29"/>
      <c r="AK149" s="29"/>
    </row>
    <row r="150" spans="1:37" ht="56" customHeight="1">
      <c r="A150" s="69" t="s">
        <v>10</v>
      </c>
      <c r="B150" s="49" t="s">
        <v>246</v>
      </c>
      <c r="C150" s="44" t="s">
        <v>247</v>
      </c>
      <c r="D150" s="44" t="s">
        <v>241</v>
      </c>
      <c r="E150" s="58"/>
      <c r="F150" s="58"/>
      <c r="G150" s="58"/>
      <c r="H150" s="58"/>
      <c r="I150" s="58"/>
      <c r="J150" s="48">
        <v>2013</v>
      </c>
      <c r="K150" s="44" t="s">
        <v>248</v>
      </c>
      <c r="L150" s="46" t="s">
        <v>42</v>
      </c>
      <c r="M150" s="45"/>
      <c r="N150" s="45"/>
      <c r="O150" s="45"/>
      <c r="P150" s="45"/>
      <c r="Q150" s="45"/>
      <c r="R150" s="44" t="s">
        <v>249</v>
      </c>
      <c r="S150" s="44" t="s">
        <v>250</v>
      </c>
      <c r="T150" s="27" t="s">
        <v>251</v>
      </c>
      <c r="U150" s="29" t="s">
        <v>252</v>
      </c>
      <c r="V150" s="29" t="s">
        <v>253</v>
      </c>
      <c r="W150" s="29" t="s">
        <v>254</v>
      </c>
      <c r="X150" s="29"/>
      <c r="Y150" s="29"/>
      <c r="Z150" s="29"/>
      <c r="AA150" s="29"/>
      <c r="AB150" s="29"/>
      <c r="AC150" s="29"/>
      <c r="AD150" s="29"/>
      <c r="AE150" s="29"/>
      <c r="AF150" s="29"/>
      <c r="AG150" s="29"/>
      <c r="AH150" s="29"/>
      <c r="AI150" s="33" t="s">
        <v>255</v>
      </c>
      <c r="AJ150" s="29"/>
      <c r="AK150" s="29"/>
    </row>
    <row r="151" spans="1:37" ht="40" customHeight="1">
      <c r="A151" s="70" t="s">
        <v>10</v>
      </c>
      <c r="B151" s="45" t="s">
        <v>256</v>
      </c>
      <c r="C151" s="46" t="s">
        <v>257</v>
      </c>
      <c r="D151" s="59"/>
      <c r="E151" s="59"/>
      <c r="F151" s="59"/>
      <c r="G151" s="59"/>
      <c r="H151" s="59"/>
      <c r="I151" s="59"/>
      <c r="J151" s="48">
        <v>2013</v>
      </c>
      <c r="K151" s="46" t="s">
        <v>258</v>
      </c>
      <c r="L151" s="46" t="s">
        <v>235</v>
      </c>
      <c r="M151" s="45"/>
      <c r="N151" s="45"/>
      <c r="O151" s="45"/>
      <c r="P151" s="45"/>
      <c r="Q151" s="45"/>
      <c r="R151" s="46" t="s">
        <v>259</v>
      </c>
      <c r="S151" s="46"/>
      <c r="T151" s="29"/>
      <c r="U151" s="29"/>
      <c r="V151" s="29"/>
      <c r="W151" s="29"/>
      <c r="X151" s="29"/>
      <c r="Y151" s="29"/>
      <c r="Z151" s="29"/>
      <c r="AA151" s="29"/>
      <c r="AB151" s="29"/>
      <c r="AC151" s="29"/>
      <c r="AD151" s="29"/>
      <c r="AE151" s="29"/>
      <c r="AF151" s="29"/>
      <c r="AG151" s="29"/>
      <c r="AH151" s="29"/>
      <c r="AI151" s="39" t="s">
        <v>260</v>
      </c>
      <c r="AJ151" s="29"/>
      <c r="AK151" s="29"/>
    </row>
    <row r="152" spans="1:37" ht="55" customHeight="1">
      <c r="A152" s="69" t="s">
        <v>10</v>
      </c>
      <c r="B152" s="49" t="s">
        <v>294</v>
      </c>
      <c r="C152" s="44" t="s">
        <v>295</v>
      </c>
      <c r="D152" s="44" t="s">
        <v>296</v>
      </c>
      <c r="E152" s="44" t="s">
        <v>297</v>
      </c>
      <c r="F152" s="58"/>
      <c r="G152" s="58"/>
      <c r="H152" s="58"/>
      <c r="I152" s="58"/>
      <c r="J152" s="48">
        <v>2013</v>
      </c>
      <c r="K152" s="44" t="s">
        <v>298</v>
      </c>
      <c r="L152" s="49" t="s">
        <v>117</v>
      </c>
      <c r="M152" s="45"/>
      <c r="N152" s="45"/>
      <c r="O152" s="45"/>
      <c r="P152" s="45"/>
      <c r="Q152" s="45"/>
      <c r="R152" s="44" t="s">
        <v>299</v>
      </c>
      <c r="S152" s="44" t="s">
        <v>300</v>
      </c>
      <c r="T152" s="27" t="s">
        <v>301</v>
      </c>
      <c r="U152" s="29" t="s">
        <v>302</v>
      </c>
      <c r="V152" s="29"/>
      <c r="W152" s="29"/>
      <c r="X152" s="29"/>
      <c r="Y152" s="29"/>
      <c r="Z152" s="29"/>
      <c r="AA152" s="29"/>
      <c r="AB152" s="29"/>
      <c r="AC152" s="29"/>
      <c r="AD152" s="29"/>
      <c r="AE152" s="29"/>
      <c r="AF152" s="29"/>
      <c r="AG152" s="29"/>
      <c r="AH152" s="29"/>
      <c r="AI152" s="33" t="s">
        <v>303</v>
      </c>
      <c r="AJ152" s="29"/>
      <c r="AK152" s="29"/>
    </row>
    <row r="153" spans="1:37" ht="43" customHeight="1">
      <c r="A153" s="69" t="s">
        <v>10</v>
      </c>
      <c r="B153" s="49" t="s">
        <v>362</v>
      </c>
      <c r="C153" s="44" t="s">
        <v>357</v>
      </c>
      <c r="D153" s="58"/>
      <c r="E153" s="58"/>
      <c r="F153" s="58"/>
      <c r="G153" s="58"/>
      <c r="H153" s="58"/>
      <c r="I153" s="58"/>
      <c r="J153" s="48">
        <v>2013</v>
      </c>
      <c r="K153" s="44" t="s">
        <v>363</v>
      </c>
      <c r="L153" s="44" t="s">
        <v>197</v>
      </c>
      <c r="M153" s="45"/>
      <c r="N153" s="45"/>
      <c r="O153" s="45"/>
      <c r="P153" s="45"/>
      <c r="Q153" s="45"/>
      <c r="R153" s="44"/>
      <c r="S153" s="44" t="s">
        <v>364</v>
      </c>
      <c r="T153" s="27"/>
      <c r="U153" s="29"/>
      <c r="V153" s="29"/>
      <c r="W153" s="29"/>
      <c r="X153" s="29"/>
      <c r="Y153" s="29"/>
      <c r="Z153" s="29"/>
      <c r="AA153" s="29"/>
      <c r="AB153" s="29"/>
      <c r="AC153" s="29"/>
      <c r="AD153" s="29"/>
      <c r="AE153" s="29"/>
      <c r="AF153" s="29"/>
      <c r="AG153" s="29"/>
      <c r="AH153" s="29"/>
      <c r="AI153" s="33" t="s">
        <v>365</v>
      </c>
      <c r="AJ153" s="29"/>
      <c r="AK153" s="29"/>
    </row>
    <row r="154" spans="1:37" ht="87" customHeight="1">
      <c r="A154" s="69" t="s">
        <v>10</v>
      </c>
      <c r="B154" s="49" t="s">
        <v>388</v>
      </c>
      <c r="C154" s="44" t="s">
        <v>357</v>
      </c>
      <c r="D154" s="58"/>
      <c r="E154" s="58"/>
      <c r="F154" s="58"/>
      <c r="G154" s="58"/>
      <c r="H154" s="58"/>
      <c r="I154" s="58"/>
      <c r="J154" s="48">
        <v>2013</v>
      </c>
      <c r="K154" s="44" t="s">
        <v>370</v>
      </c>
      <c r="L154" s="44" t="s">
        <v>197</v>
      </c>
      <c r="M154" s="45"/>
      <c r="N154" s="45"/>
      <c r="O154" s="45"/>
      <c r="P154" s="45"/>
      <c r="Q154" s="45"/>
      <c r="R154" s="44"/>
      <c r="S154" s="44" t="s">
        <v>389</v>
      </c>
      <c r="T154" s="27"/>
      <c r="U154" s="29"/>
      <c r="V154" s="29"/>
      <c r="W154" s="29"/>
      <c r="X154" s="29"/>
      <c r="Y154" s="29"/>
      <c r="Z154" s="29"/>
      <c r="AA154" s="29"/>
      <c r="AB154" s="29"/>
      <c r="AC154" s="29"/>
      <c r="AD154" s="29"/>
      <c r="AE154" s="29"/>
      <c r="AF154" s="29"/>
      <c r="AG154" s="29"/>
      <c r="AH154" s="29"/>
      <c r="AI154" s="33" t="s">
        <v>390</v>
      </c>
      <c r="AJ154" s="29"/>
      <c r="AK154" s="29"/>
    </row>
    <row r="155" spans="1:37" ht="35" customHeight="1">
      <c r="A155" s="69" t="s">
        <v>10</v>
      </c>
      <c r="B155" s="49" t="s">
        <v>427</v>
      </c>
      <c r="C155" s="44" t="s">
        <v>428</v>
      </c>
      <c r="D155" s="58"/>
      <c r="E155" s="58"/>
      <c r="F155" s="58"/>
      <c r="G155" s="58"/>
      <c r="H155" s="58"/>
      <c r="I155" s="58"/>
      <c r="J155" s="48">
        <v>2013</v>
      </c>
      <c r="K155" s="44" t="s">
        <v>336</v>
      </c>
      <c r="L155" s="44" t="s">
        <v>197</v>
      </c>
      <c r="M155" s="45"/>
      <c r="N155" s="45"/>
      <c r="O155" s="45"/>
      <c r="P155" s="45"/>
      <c r="Q155" s="45"/>
      <c r="R155" s="44" t="s">
        <v>307</v>
      </c>
      <c r="S155" s="44" t="s">
        <v>429</v>
      </c>
      <c r="T155" s="27" t="s">
        <v>430</v>
      </c>
      <c r="U155" s="29" t="s">
        <v>431</v>
      </c>
      <c r="V155" s="29" t="s">
        <v>432</v>
      </c>
      <c r="W155" s="29"/>
      <c r="X155" s="29"/>
      <c r="Y155" s="29"/>
      <c r="Z155" s="29"/>
      <c r="AA155" s="29"/>
      <c r="AB155" s="29"/>
      <c r="AC155" s="29"/>
      <c r="AD155" s="29"/>
      <c r="AE155" s="29"/>
      <c r="AF155" s="29"/>
      <c r="AG155" s="29"/>
      <c r="AH155" s="29"/>
      <c r="AI155" s="33" t="s">
        <v>341</v>
      </c>
      <c r="AJ155" s="29"/>
      <c r="AK155" s="29"/>
    </row>
    <row r="156" spans="1:37" ht="74" customHeight="1">
      <c r="A156" s="69" t="s">
        <v>10</v>
      </c>
      <c r="B156" s="49" t="s">
        <v>608</v>
      </c>
      <c r="C156" s="44" t="s">
        <v>605</v>
      </c>
      <c r="D156" s="58"/>
      <c r="E156" s="58"/>
      <c r="F156" s="58"/>
      <c r="G156" s="58"/>
      <c r="H156" s="58"/>
      <c r="I156" s="58"/>
      <c r="J156" s="48">
        <v>2013</v>
      </c>
      <c r="K156" s="44" t="s">
        <v>336</v>
      </c>
      <c r="L156" s="44" t="s">
        <v>197</v>
      </c>
      <c r="M156" s="45"/>
      <c r="N156" s="45"/>
      <c r="O156" s="45"/>
      <c r="P156" s="45"/>
      <c r="Q156" s="45"/>
      <c r="R156" s="44" t="s">
        <v>307</v>
      </c>
      <c r="S156" s="44" t="s">
        <v>609</v>
      </c>
      <c r="T156" s="34" t="s">
        <v>610</v>
      </c>
      <c r="U156" s="29" t="s">
        <v>611</v>
      </c>
      <c r="V156" s="29" t="s">
        <v>612</v>
      </c>
      <c r="W156" s="29"/>
      <c r="X156" s="29"/>
      <c r="Y156" s="29"/>
      <c r="Z156" s="29"/>
      <c r="AA156" s="29"/>
      <c r="AB156" s="29"/>
      <c r="AC156" s="29"/>
      <c r="AD156" s="29"/>
      <c r="AE156" s="29"/>
      <c r="AF156" s="29"/>
      <c r="AG156" s="29"/>
      <c r="AH156" s="29"/>
      <c r="AI156" s="33" t="s">
        <v>341</v>
      </c>
      <c r="AJ156" s="29"/>
      <c r="AK156" s="29"/>
    </row>
    <row r="157" spans="1:37" ht="56" customHeight="1">
      <c r="A157" s="69" t="s">
        <v>10</v>
      </c>
      <c r="B157" s="49" t="s">
        <v>613</v>
      </c>
      <c r="C157" s="44" t="s">
        <v>605</v>
      </c>
      <c r="D157" s="44" t="s">
        <v>614</v>
      </c>
      <c r="E157" s="44" t="s">
        <v>615</v>
      </c>
      <c r="F157" s="58" t="s">
        <v>325</v>
      </c>
      <c r="G157" s="58"/>
      <c r="H157" s="58"/>
      <c r="I157" s="58"/>
      <c r="J157" s="48">
        <v>2013</v>
      </c>
      <c r="K157" s="44" t="s">
        <v>616</v>
      </c>
      <c r="L157" s="44" t="s">
        <v>197</v>
      </c>
      <c r="M157" s="45"/>
      <c r="N157" s="45"/>
      <c r="O157" s="45"/>
      <c r="P157" s="45"/>
      <c r="Q157" s="45"/>
      <c r="R157" s="44"/>
      <c r="S157" s="44" t="s">
        <v>617</v>
      </c>
      <c r="T157" s="34" t="s">
        <v>618</v>
      </c>
      <c r="U157" s="29" t="s">
        <v>619</v>
      </c>
      <c r="V157" s="29" t="s">
        <v>620</v>
      </c>
      <c r="W157" s="29" t="s">
        <v>621</v>
      </c>
      <c r="X157" s="29" t="s">
        <v>622</v>
      </c>
      <c r="Y157" s="29" t="s">
        <v>623</v>
      </c>
      <c r="Z157" s="29" t="s">
        <v>624</v>
      </c>
      <c r="AA157" s="29" t="s">
        <v>625</v>
      </c>
      <c r="AB157" s="29"/>
      <c r="AC157" s="29"/>
      <c r="AD157" s="29"/>
      <c r="AE157" s="29"/>
      <c r="AF157" s="29"/>
      <c r="AG157" s="29"/>
      <c r="AH157" s="29"/>
      <c r="AI157" s="33" t="s">
        <v>626</v>
      </c>
      <c r="AJ157" s="29"/>
      <c r="AK157" s="29"/>
    </row>
    <row r="158" spans="1:37" ht="54" customHeight="1">
      <c r="A158" s="69" t="s">
        <v>10</v>
      </c>
      <c r="B158" s="49" t="s">
        <v>711</v>
      </c>
      <c r="C158" s="44" t="s">
        <v>712</v>
      </c>
      <c r="D158" s="58"/>
      <c r="E158" s="58"/>
      <c r="F158" s="58"/>
      <c r="G158" s="58"/>
      <c r="H158" s="58"/>
      <c r="I158" s="58"/>
      <c r="J158" s="48">
        <v>2013</v>
      </c>
      <c r="K158" s="44" t="s">
        <v>713</v>
      </c>
      <c r="L158" s="44" t="s">
        <v>631</v>
      </c>
      <c r="M158" s="45"/>
      <c r="N158" s="45"/>
      <c r="O158" s="45"/>
      <c r="P158" s="45"/>
      <c r="Q158" s="45"/>
      <c r="R158" s="44" t="s">
        <v>714</v>
      </c>
      <c r="S158" s="44" t="s">
        <v>715</v>
      </c>
      <c r="T158" s="27" t="s">
        <v>716</v>
      </c>
      <c r="U158" s="29"/>
      <c r="V158" s="29"/>
      <c r="W158" s="29"/>
      <c r="X158" s="29"/>
      <c r="Y158" s="29"/>
      <c r="Z158" s="29"/>
      <c r="AA158" s="29"/>
      <c r="AB158" s="29"/>
      <c r="AC158" s="29"/>
      <c r="AD158" s="29"/>
      <c r="AE158" s="29"/>
      <c r="AF158" s="29"/>
      <c r="AG158" s="29"/>
      <c r="AH158" s="29"/>
      <c r="AI158" s="33" t="s">
        <v>717</v>
      </c>
      <c r="AJ158" s="29"/>
      <c r="AK158" s="29"/>
    </row>
    <row r="159" spans="1:37" ht="57" customHeight="1">
      <c r="A159" s="69" t="s">
        <v>10</v>
      </c>
      <c r="B159" s="49" t="s">
        <v>718</v>
      </c>
      <c r="C159" s="44" t="s">
        <v>719</v>
      </c>
      <c r="D159" s="58"/>
      <c r="E159" s="58"/>
      <c r="F159" s="58"/>
      <c r="G159" s="58"/>
      <c r="H159" s="58"/>
      <c r="I159" s="58"/>
      <c r="J159" s="48">
        <v>2013</v>
      </c>
      <c r="K159" s="44" t="s">
        <v>720</v>
      </c>
      <c r="L159" s="46" t="s">
        <v>42</v>
      </c>
      <c r="M159" s="45"/>
      <c r="N159" s="45"/>
      <c r="O159" s="45"/>
      <c r="P159" s="45"/>
      <c r="Q159" s="45"/>
      <c r="R159" s="44" t="s">
        <v>721</v>
      </c>
      <c r="S159" s="44" t="s">
        <v>722</v>
      </c>
      <c r="T159" s="27" t="s">
        <v>723</v>
      </c>
      <c r="U159" s="29" t="s">
        <v>724</v>
      </c>
      <c r="V159" s="29" t="s">
        <v>725</v>
      </c>
      <c r="W159" s="29" t="s">
        <v>726</v>
      </c>
      <c r="X159" s="29" t="s">
        <v>479</v>
      </c>
      <c r="Y159" s="29" t="s">
        <v>727</v>
      </c>
      <c r="Z159" s="29" t="s">
        <v>728</v>
      </c>
      <c r="AA159" s="29" t="s">
        <v>729</v>
      </c>
      <c r="AB159" s="29" t="s">
        <v>730</v>
      </c>
      <c r="AC159" s="29" t="s">
        <v>731</v>
      </c>
      <c r="AD159" s="29" t="s">
        <v>732</v>
      </c>
      <c r="AE159" s="29" t="s">
        <v>129</v>
      </c>
      <c r="AF159" s="29" t="s">
        <v>733</v>
      </c>
      <c r="AG159" s="29" t="s">
        <v>734</v>
      </c>
      <c r="AH159" s="29" t="s">
        <v>735</v>
      </c>
      <c r="AI159" s="33" t="s">
        <v>736</v>
      </c>
      <c r="AJ159" s="29"/>
      <c r="AK159" s="29"/>
    </row>
    <row r="160" spans="1:37" ht="56" customHeight="1">
      <c r="A160" s="69" t="s">
        <v>10</v>
      </c>
      <c r="B160" s="49" t="s">
        <v>879</v>
      </c>
      <c r="C160" s="44" t="s">
        <v>880</v>
      </c>
      <c r="D160" s="58"/>
      <c r="E160" s="58"/>
      <c r="F160" s="58"/>
      <c r="G160" s="58"/>
      <c r="H160" s="58"/>
      <c r="I160" s="58"/>
      <c r="J160" s="48">
        <v>2013</v>
      </c>
      <c r="K160" s="44" t="s">
        <v>881</v>
      </c>
      <c r="L160" s="44" t="s">
        <v>117</v>
      </c>
      <c r="M160" s="45"/>
      <c r="N160" s="45"/>
      <c r="O160" s="45"/>
      <c r="P160" s="45"/>
      <c r="Q160" s="45"/>
      <c r="R160" s="44" t="s">
        <v>882</v>
      </c>
      <c r="S160" s="44" t="s">
        <v>883</v>
      </c>
      <c r="T160" s="27" t="s">
        <v>884</v>
      </c>
      <c r="U160" s="29" t="s">
        <v>885</v>
      </c>
      <c r="V160" s="29"/>
      <c r="W160" s="29"/>
      <c r="X160" s="29"/>
      <c r="Y160" s="29"/>
      <c r="Z160" s="29"/>
      <c r="AA160" s="29"/>
      <c r="AB160" s="29"/>
      <c r="AC160" s="29"/>
      <c r="AD160" s="29"/>
      <c r="AE160" s="29"/>
      <c r="AF160" s="29"/>
      <c r="AG160" s="29"/>
      <c r="AH160" s="29"/>
      <c r="AI160" s="33" t="s">
        <v>886</v>
      </c>
      <c r="AJ160" s="29"/>
      <c r="AK160" s="29"/>
    </row>
    <row r="161" spans="1:37" ht="82" customHeight="1">
      <c r="A161" s="71" t="s">
        <v>10</v>
      </c>
      <c r="B161" s="51" t="s">
        <v>1211</v>
      </c>
      <c r="C161" s="44" t="s">
        <v>1156</v>
      </c>
      <c r="D161" s="58"/>
      <c r="E161" s="58"/>
      <c r="F161" s="58"/>
      <c r="G161" s="58"/>
      <c r="H161" s="58"/>
      <c r="I161" s="58"/>
      <c r="J161" s="48">
        <v>2013</v>
      </c>
      <c r="K161" s="44" t="s">
        <v>1212</v>
      </c>
      <c r="L161" s="44" t="s">
        <v>41</v>
      </c>
      <c r="M161" s="45"/>
      <c r="N161" s="45"/>
      <c r="O161" s="45"/>
      <c r="P161" s="45"/>
      <c r="Q161" s="45"/>
      <c r="R161" s="44" t="s">
        <v>940</v>
      </c>
      <c r="S161" s="44" t="s">
        <v>57</v>
      </c>
      <c r="T161" s="27" t="s">
        <v>57</v>
      </c>
      <c r="U161" s="29"/>
      <c r="V161" s="29"/>
      <c r="W161" s="29"/>
      <c r="X161" s="29"/>
      <c r="Y161" s="29"/>
      <c r="Z161" s="29"/>
      <c r="AA161" s="29"/>
      <c r="AB161" s="29"/>
      <c r="AC161" s="29"/>
      <c r="AD161" s="29"/>
      <c r="AE161" s="29"/>
      <c r="AF161" s="29"/>
      <c r="AG161" s="29"/>
      <c r="AH161" s="29"/>
      <c r="AI161" s="33" t="s">
        <v>1213</v>
      </c>
      <c r="AJ161" s="29"/>
      <c r="AK161" s="29"/>
    </row>
    <row r="162" spans="1:37" ht="68" customHeight="1">
      <c r="A162" s="69" t="s">
        <v>10</v>
      </c>
      <c r="B162" s="49" t="s">
        <v>1355</v>
      </c>
      <c r="C162" s="44" t="s">
        <v>1356</v>
      </c>
      <c r="D162" s="58"/>
      <c r="E162" s="58"/>
      <c r="F162" s="58"/>
      <c r="G162" s="58"/>
      <c r="H162" s="58"/>
      <c r="I162" s="58"/>
      <c r="J162" s="48">
        <v>2013</v>
      </c>
      <c r="K162" s="44" t="s">
        <v>1357</v>
      </c>
      <c r="L162" s="44" t="s">
        <v>98</v>
      </c>
      <c r="M162" s="45"/>
      <c r="N162" s="45"/>
      <c r="O162" s="45"/>
      <c r="P162" s="45"/>
      <c r="Q162" s="45"/>
      <c r="R162" s="44" t="s">
        <v>908</v>
      </c>
      <c r="S162" s="44" t="s">
        <v>1358</v>
      </c>
      <c r="T162" s="27"/>
      <c r="U162" s="29"/>
      <c r="V162" s="29"/>
      <c r="W162" s="29"/>
      <c r="X162" s="29"/>
      <c r="Y162" s="29"/>
      <c r="Z162" s="29"/>
      <c r="AA162" s="29"/>
      <c r="AB162" s="29"/>
      <c r="AC162" s="29"/>
      <c r="AD162" s="29"/>
      <c r="AE162" s="29"/>
      <c r="AF162" s="29"/>
      <c r="AG162" s="29"/>
      <c r="AH162" s="29"/>
      <c r="AI162" s="33" t="s">
        <v>1359</v>
      </c>
      <c r="AJ162" s="29"/>
      <c r="AK162" s="29"/>
    </row>
    <row r="163" spans="1:37" ht="66" customHeight="1">
      <c r="A163" s="69" t="s">
        <v>10</v>
      </c>
      <c r="B163" s="49" t="s">
        <v>1594</v>
      </c>
      <c r="C163" s="44" t="s">
        <v>1595</v>
      </c>
      <c r="D163" s="44" t="s">
        <v>1596</v>
      </c>
      <c r="E163" s="44" t="s">
        <v>1597</v>
      </c>
      <c r="F163" s="58"/>
      <c r="G163" s="58"/>
      <c r="H163" s="58"/>
      <c r="I163" s="58"/>
      <c r="J163" s="48">
        <v>2013</v>
      </c>
      <c r="K163" s="44" t="s">
        <v>1598</v>
      </c>
      <c r="L163" s="44" t="s">
        <v>197</v>
      </c>
      <c r="M163" s="45"/>
      <c r="N163" s="45"/>
      <c r="O163" s="45"/>
      <c r="P163" s="45"/>
      <c r="Q163" s="45"/>
      <c r="R163" s="44" t="s">
        <v>307</v>
      </c>
      <c r="S163" s="44" t="s">
        <v>1599</v>
      </c>
      <c r="T163" s="27" t="s">
        <v>1600</v>
      </c>
      <c r="U163" s="29" t="s">
        <v>1601</v>
      </c>
      <c r="V163" s="29" t="s">
        <v>1602</v>
      </c>
      <c r="W163" s="29"/>
      <c r="X163" s="29"/>
      <c r="Y163" s="29"/>
      <c r="Z163" s="29"/>
      <c r="AA163" s="29"/>
      <c r="AB163" s="29"/>
      <c r="AC163" s="29"/>
      <c r="AD163" s="29"/>
      <c r="AE163" s="29"/>
      <c r="AF163" s="29"/>
      <c r="AG163" s="29"/>
      <c r="AH163" s="29"/>
      <c r="AI163" s="33" t="s">
        <v>341</v>
      </c>
      <c r="AJ163" s="29"/>
      <c r="AK163" s="29"/>
    </row>
    <row r="164" spans="1:37" ht="91" customHeight="1">
      <c r="A164" s="69" t="s">
        <v>10</v>
      </c>
      <c r="B164" s="49" t="s">
        <v>1660</v>
      </c>
      <c r="C164" s="44" t="s">
        <v>1647</v>
      </c>
      <c r="D164" s="58"/>
      <c r="E164" s="58"/>
      <c r="F164" s="58"/>
      <c r="G164" s="58"/>
      <c r="H164" s="58"/>
      <c r="I164" s="58"/>
      <c r="J164" s="48">
        <v>2013</v>
      </c>
      <c r="K164" s="44" t="s">
        <v>1661</v>
      </c>
      <c r="L164" s="44" t="s">
        <v>153</v>
      </c>
      <c r="M164" s="45"/>
      <c r="N164" s="45"/>
      <c r="O164" s="45"/>
      <c r="P164" s="45"/>
      <c r="Q164" s="45"/>
      <c r="R164" s="44"/>
      <c r="S164" s="44" t="s">
        <v>1662</v>
      </c>
      <c r="T164" s="27" t="s">
        <v>1663</v>
      </c>
      <c r="U164" s="29" t="s">
        <v>1664</v>
      </c>
      <c r="V164" s="29" t="s">
        <v>1665</v>
      </c>
      <c r="W164" s="29" t="s">
        <v>1666</v>
      </c>
      <c r="X164" s="29" t="s">
        <v>1667</v>
      </c>
      <c r="Y164" s="29"/>
      <c r="Z164" s="29"/>
      <c r="AA164" s="29"/>
      <c r="AB164" s="29"/>
      <c r="AC164" s="29"/>
      <c r="AD164" s="29"/>
      <c r="AE164" s="29"/>
      <c r="AF164" s="29"/>
      <c r="AG164" s="29"/>
      <c r="AH164" s="29"/>
      <c r="AI164" s="33" t="s">
        <v>1668</v>
      </c>
      <c r="AJ164" s="29"/>
      <c r="AK164" s="29"/>
    </row>
    <row r="165" spans="1:37" ht="42" customHeight="1">
      <c r="A165" s="69" t="s">
        <v>10</v>
      </c>
      <c r="B165" s="49" t="s">
        <v>1923</v>
      </c>
      <c r="C165" s="44" t="s">
        <v>1910</v>
      </c>
      <c r="D165" s="58"/>
      <c r="E165" s="58"/>
      <c r="F165" s="58"/>
      <c r="G165" s="58"/>
      <c r="H165" s="58"/>
      <c r="I165" s="58"/>
      <c r="J165" s="48">
        <v>2013</v>
      </c>
      <c r="K165" s="44" t="s">
        <v>1924</v>
      </c>
      <c r="L165" s="44" t="s">
        <v>117</v>
      </c>
      <c r="M165" s="45"/>
      <c r="N165" s="45"/>
      <c r="O165" s="45"/>
      <c r="P165" s="45"/>
      <c r="Q165" s="45"/>
      <c r="R165" s="44" t="s">
        <v>1912</v>
      </c>
      <c r="S165" s="44" t="s">
        <v>1925</v>
      </c>
      <c r="T165" s="27" t="s">
        <v>1001</v>
      </c>
      <c r="U165" s="29" t="s">
        <v>1926</v>
      </c>
      <c r="V165" s="29"/>
      <c r="W165" s="29"/>
      <c r="X165" s="29"/>
      <c r="Y165" s="29"/>
      <c r="Z165" s="29"/>
      <c r="AA165" s="29"/>
      <c r="AB165" s="29"/>
      <c r="AC165" s="29"/>
      <c r="AD165" s="29"/>
      <c r="AE165" s="29"/>
      <c r="AF165" s="29"/>
      <c r="AG165" s="29"/>
      <c r="AH165" s="29"/>
      <c r="AI165" s="33" t="s">
        <v>1927</v>
      </c>
      <c r="AJ165" s="29"/>
      <c r="AK165" s="29"/>
    </row>
    <row r="166" spans="1:37" ht="61" customHeight="1">
      <c r="A166" s="70" t="s">
        <v>10</v>
      </c>
      <c r="B166" s="45" t="s">
        <v>2038</v>
      </c>
      <c r="C166" s="46" t="s">
        <v>2039</v>
      </c>
      <c r="D166" s="46" t="s">
        <v>1294</v>
      </c>
      <c r="E166" s="59"/>
      <c r="F166" s="59"/>
      <c r="G166" s="59"/>
      <c r="H166" s="59"/>
      <c r="I166" s="59"/>
      <c r="J166" s="48">
        <v>2013</v>
      </c>
      <c r="K166" s="46" t="s">
        <v>2040</v>
      </c>
      <c r="L166" s="46" t="s">
        <v>235</v>
      </c>
      <c r="M166" s="45"/>
      <c r="N166" s="45"/>
      <c r="O166" s="45"/>
      <c r="P166" s="45"/>
      <c r="Q166" s="45"/>
      <c r="R166" s="46" t="s">
        <v>259</v>
      </c>
      <c r="S166" s="46" t="s">
        <v>2041</v>
      </c>
      <c r="T166" s="29" t="s">
        <v>2042</v>
      </c>
      <c r="U166" s="29" t="s">
        <v>2043</v>
      </c>
      <c r="V166" s="29" t="s">
        <v>2044</v>
      </c>
      <c r="W166" s="29" t="s">
        <v>2045</v>
      </c>
      <c r="X166" s="29" t="s">
        <v>2046</v>
      </c>
      <c r="Y166" s="29" t="s">
        <v>2047</v>
      </c>
      <c r="Z166" s="29" t="s">
        <v>2048</v>
      </c>
      <c r="AA166" s="29" t="s">
        <v>2049</v>
      </c>
      <c r="AB166" s="29"/>
      <c r="AC166" s="29"/>
      <c r="AD166" s="29"/>
      <c r="AE166" s="29"/>
      <c r="AF166" s="29"/>
      <c r="AG166" s="29"/>
      <c r="AH166" s="29"/>
      <c r="AI166" s="39" t="s">
        <v>2050</v>
      </c>
      <c r="AJ166" s="29"/>
      <c r="AK166" s="29"/>
    </row>
    <row r="167" spans="1:37" ht="58" customHeight="1">
      <c r="A167" s="69" t="s">
        <v>10</v>
      </c>
      <c r="B167" s="49" t="s">
        <v>2135</v>
      </c>
      <c r="C167" s="44" t="s">
        <v>2129</v>
      </c>
      <c r="D167" s="44"/>
      <c r="E167" s="58"/>
      <c r="F167" s="58"/>
      <c r="G167" s="58"/>
      <c r="H167" s="58"/>
      <c r="I167" s="58"/>
      <c r="J167" s="48">
        <v>2013</v>
      </c>
      <c r="K167" s="44" t="s">
        <v>336</v>
      </c>
      <c r="L167" s="44" t="s">
        <v>197</v>
      </c>
      <c r="M167" s="45"/>
      <c r="N167" s="45"/>
      <c r="O167" s="45"/>
      <c r="P167" s="45"/>
      <c r="Q167" s="45"/>
      <c r="R167" s="44" t="s">
        <v>307</v>
      </c>
      <c r="S167" s="44" t="s">
        <v>2136</v>
      </c>
      <c r="T167" s="27" t="s">
        <v>757</v>
      </c>
      <c r="U167" s="29" t="s">
        <v>2137</v>
      </c>
      <c r="V167" s="29" t="s">
        <v>2138</v>
      </c>
      <c r="W167" s="29"/>
      <c r="X167" s="29"/>
      <c r="Y167" s="29"/>
      <c r="Z167" s="29"/>
      <c r="AA167" s="29"/>
      <c r="AB167" s="29"/>
      <c r="AC167" s="29"/>
      <c r="AD167" s="29"/>
      <c r="AE167" s="29"/>
      <c r="AF167" s="29"/>
      <c r="AG167" s="29"/>
      <c r="AH167" s="29"/>
      <c r="AI167" s="33" t="s">
        <v>341</v>
      </c>
      <c r="AJ167" s="29"/>
      <c r="AK167" s="29"/>
    </row>
    <row r="168" spans="1:37" ht="74" customHeight="1">
      <c r="A168" s="69" t="s">
        <v>10</v>
      </c>
      <c r="B168" s="49" t="s">
        <v>2139</v>
      </c>
      <c r="C168" s="44" t="s">
        <v>2129</v>
      </c>
      <c r="D168" s="44" t="s">
        <v>2140</v>
      </c>
      <c r="E168" s="44" t="s">
        <v>1472</v>
      </c>
      <c r="F168" s="44" t="s">
        <v>305</v>
      </c>
      <c r="G168" s="58"/>
      <c r="H168" s="58"/>
      <c r="I168" s="58"/>
      <c r="J168" s="48">
        <v>2013</v>
      </c>
      <c r="K168" s="44" t="s">
        <v>1911</v>
      </c>
      <c r="L168" s="44" t="s">
        <v>197</v>
      </c>
      <c r="M168" s="45"/>
      <c r="N168" s="45"/>
      <c r="O168" s="45"/>
      <c r="P168" s="45"/>
      <c r="Q168" s="45"/>
      <c r="R168" s="44" t="s">
        <v>307</v>
      </c>
      <c r="S168" s="44" t="s">
        <v>2141</v>
      </c>
      <c r="T168" s="27" t="s">
        <v>2142</v>
      </c>
      <c r="U168" s="29" t="s">
        <v>2143</v>
      </c>
      <c r="V168" s="29" t="s">
        <v>2144</v>
      </c>
      <c r="W168" s="29" t="s">
        <v>1481</v>
      </c>
      <c r="X168" s="29" t="s">
        <v>2145</v>
      </c>
      <c r="Y168" s="29"/>
      <c r="Z168" s="29"/>
      <c r="AA168" s="29"/>
      <c r="AB168" s="29"/>
      <c r="AC168" s="29"/>
      <c r="AD168" s="29"/>
      <c r="AE168" s="29"/>
      <c r="AF168" s="29"/>
      <c r="AG168" s="29"/>
      <c r="AH168" s="29"/>
      <c r="AI168" s="33" t="s">
        <v>2146</v>
      </c>
      <c r="AJ168" s="29"/>
      <c r="AK168" s="29"/>
    </row>
    <row r="169" spans="1:37" ht="59" customHeight="1">
      <c r="A169" s="69" t="s">
        <v>10</v>
      </c>
      <c r="B169" s="49" t="s">
        <v>2848</v>
      </c>
      <c r="C169" s="44" t="s">
        <v>2849</v>
      </c>
      <c r="D169" s="44" t="s">
        <v>2850</v>
      </c>
      <c r="E169" s="58"/>
      <c r="F169" s="58"/>
      <c r="G169" s="58"/>
      <c r="H169" s="58"/>
      <c r="I169" s="58"/>
      <c r="J169" s="48">
        <v>2013</v>
      </c>
      <c r="K169" s="44" t="s">
        <v>2851</v>
      </c>
      <c r="L169" s="45" t="s">
        <v>98</v>
      </c>
      <c r="M169" s="45"/>
      <c r="N169" s="45"/>
      <c r="O169" s="45"/>
      <c r="P169" s="45"/>
      <c r="Q169" s="45"/>
      <c r="R169" s="44" t="s">
        <v>2852</v>
      </c>
      <c r="S169" s="44" t="s">
        <v>2853</v>
      </c>
      <c r="T169" s="27" t="s">
        <v>2854</v>
      </c>
      <c r="U169" s="29" t="s">
        <v>2855</v>
      </c>
      <c r="V169" s="29" t="s">
        <v>2856</v>
      </c>
      <c r="W169" s="29" t="s">
        <v>2857</v>
      </c>
      <c r="X169" s="29"/>
      <c r="Y169" s="29"/>
      <c r="Z169" s="29"/>
      <c r="AA169" s="29"/>
      <c r="AB169" s="29"/>
      <c r="AC169" s="29"/>
      <c r="AD169" s="29"/>
      <c r="AE169" s="29"/>
      <c r="AF169" s="29"/>
      <c r="AG169" s="29"/>
      <c r="AH169" s="29"/>
      <c r="AI169" s="33" t="s">
        <v>2858</v>
      </c>
      <c r="AJ169" s="29"/>
      <c r="AK169" s="29"/>
    </row>
    <row r="170" spans="1:37" ht="74" customHeight="1">
      <c r="A170" s="69" t="s">
        <v>10</v>
      </c>
      <c r="B170" s="49" t="s">
        <v>2943</v>
      </c>
      <c r="C170" s="44" t="s">
        <v>2944</v>
      </c>
      <c r="D170" s="44" t="s">
        <v>2945</v>
      </c>
      <c r="E170" s="44" t="s">
        <v>2946</v>
      </c>
      <c r="F170" s="58"/>
      <c r="G170" s="58"/>
      <c r="H170" s="58"/>
      <c r="I170" s="58"/>
      <c r="J170" s="48">
        <v>2013</v>
      </c>
      <c r="K170" s="44" t="s">
        <v>2947</v>
      </c>
      <c r="L170" s="44" t="s">
        <v>107</v>
      </c>
      <c r="M170" s="45"/>
      <c r="N170" s="45"/>
      <c r="O170" s="45"/>
      <c r="P170" s="45"/>
      <c r="Q170" s="45"/>
      <c r="R170" s="44" t="s">
        <v>2226</v>
      </c>
      <c r="S170" s="44" t="s">
        <v>2948</v>
      </c>
      <c r="T170" s="27" t="s">
        <v>2949</v>
      </c>
      <c r="U170" s="29" t="s">
        <v>2950</v>
      </c>
      <c r="V170" s="29" t="s">
        <v>953</v>
      </c>
      <c r="W170" s="29"/>
      <c r="X170" s="29"/>
      <c r="Y170" s="29"/>
      <c r="Z170" s="29"/>
      <c r="AA170" s="29"/>
      <c r="AB170" s="29"/>
      <c r="AC170" s="29"/>
      <c r="AD170" s="29"/>
      <c r="AE170" s="29"/>
      <c r="AF170" s="29"/>
      <c r="AG170" s="29"/>
      <c r="AH170" s="29"/>
      <c r="AI170" s="33" t="s">
        <v>2951</v>
      </c>
      <c r="AJ170" s="30"/>
      <c r="AK170" s="30"/>
    </row>
    <row r="171" spans="1:37" ht="69.75" customHeight="1">
      <c r="A171" s="69" t="s">
        <v>10</v>
      </c>
      <c r="B171" s="49" t="s">
        <v>2987</v>
      </c>
      <c r="C171" s="44" t="s">
        <v>2980</v>
      </c>
      <c r="D171" s="58"/>
      <c r="E171" s="58"/>
      <c r="F171" s="58"/>
      <c r="G171" s="58"/>
      <c r="H171" s="58"/>
      <c r="I171" s="58"/>
      <c r="J171" s="48">
        <v>2013</v>
      </c>
      <c r="K171" s="44" t="s">
        <v>2988</v>
      </c>
      <c r="L171" s="44" t="s">
        <v>153</v>
      </c>
      <c r="M171" s="45"/>
      <c r="N171" s="45"/>
      <c r="O171" s="45"/>
      <c r="P171" s="45"/>
      <c r="Q171" s="45"/>
      <c r="R171" s="44"/>
      <c r="S171" s="44"/>
      <c r="T171" s="27"/>
      <c r="U171" s="29"/>
      <c r="V171" s="29"/>
      <c r="W171" s="29"/>
      <c r="X171" s="29"/>
      <c r="Y171" s="29"/>
      <c r="Z171" s="29"/>
      <c r="AA171" s="29"/>
      <c r="AB171" s="29"/>
      <c r="AC171" s="29"/>
      <c r="AD171" s="29"/>
      <c r="AE171" s="29"/>
      <c r="AF171" s="29"/>
      <c r="AG171" s="29"/>
      <c r="AH171" s="29"/>
      <c r="AI171" s="33" t="s">
        <v>2989</v>
      </c>
      <c r="AJ171" s="30"/>
      <c r="AK171" s="30"/>
    </row>
    <row r="172" spans="1:37" ht="71" customHeight="1">
      <c r="A172" s="71" t="s">
        <v>10</v>
      </c>
      <c r="B172" s="51" t="s">
        <v>3007</v>
      </c>
      <c r="C172" s="44" t="s">
        <v>3008</v>
      </c>
      <c r="D172" s="58"/>
      <c r="E172" s="58"/>
      <c r="F172" s="58"/>
      <c r="G172" s="58"/>
      <c r="H172" s="58"/>
      <c r="I172" s="58"/>
      <c r="J172" s="48">
        <v>2013</v>
      </c>
      <c r="K172" s="44" t="s">
        <v>3009</v>
      </c>
      <c r="L172" s="44" t="s">
        <v>41</v>
      </c>
      <c r="M172" s="45"/>
      <c r="N172" s="45"/>
      <c r="O172" s="45"/>
      <c r="P172" s="45"/>
      <c r="Q172" s="45"/>
      <c r="R172" s="44" t="s">
        <v>1788</v>
      </c>
      <c r="S172" s="100" t="s">
        <v>3010</v>
      </c>
      <c r="T172" s="27" t="s">
        <v>57</v>
      </c>
      <c r="U172" s="29"/>
      <c r="V172" s="29"/>
      <c r="W172" s="29"/>
      <c r="X172" s="29"/>
      <c r="Y172" s="29"/>
      <c r="Z172" s="29"/>
      <c r="AA172" s="29"/>
      <c r="AB172" s="29"/>
      <c r="AC172" s="29"/>
      <c r="AD172" s="29"/>
      <c r="AE172" s="29"/>
      <c r="AF172" s="29"/>
      <c r="AG172" s="29"/>
      <c r="AH172" s="29"/>
      <c r="AI172" s="33" t="s">
        <v>3011</v>
      </c>
      <c r="AJ172" s="30"/>
      <c r="AK172" s="30"/>
    </row>
    <row r="173" spans="1:37" ht="57" customHeight="1">
      <c r="A173" s="69" t="s">
        <v>10</v>
      </c>
      <c r="B173" s="49" t="s">
        <v>3029</v>
      </c>
      <c r="C173" s="44" t="s">
        <v>3030</v>
      </c>
      <c r="D173" s="58"/>
      <c r="E173" s="58"/>
      <c r="F173" s="58"/>
      <c r="G173" s="58"/>
      <c r="H173" s="58"/>
      <c r="I173" s="58"/>
      <c r="J173" s="48">
        <v>2013</v>
      </c>
      <c r="K173" s="44" t="s">
        <v>3031</v>
      </c>
      <c r="L173" s="46" t="s">
        <v>42</v>
      </c>
      <c r="M173" s="45"/>
      <c r="N173" s="45"/>
      <c r="O173" s="45"/>
      <c r="P173" s="45"/>
      <c r="Q173" s="45"/>
      <c r="R173" s="44" t="s">
        <v>2218</v>
      </c>
      <c r="S173" s="44"/>
      <c r="T173" s="27"/>
      <c r="U173" s="29"/>
      <c r="V173" s="29"/>
      <c r="W173" s="29"/>
      <c r="X173" s="29"/>
      <c r="Y173" s="29"/>
      <c r="Z173" s="29"/>
      <c r="AA173" s="29"/>
      <c r="AB173" s="29"/>
      <c r="AC173" s="29"/>
      <c r="AD173" s="29"/>
      <c r="AE173" s="29"/>
      <c r="AF173" s="29"/>
      <c r="AG173" s="29"/>
      <c r="AH173" s="29"/>
      <c r="AI173" s="28"/>
      <c r="AJ173" s="30"/>
      <c r="AK173" s="30"/>
    </row>
    <row r="174" spans="1:37" ht="98" customHeight="1">
      <c r="A174" s="69" t="s">
        <v>10</v>
      </c>
      <c r="B174" s="49" t="s">
        <v>3040</v>
      </c>
      <c r="C174" s="44" t="s">
        <v>3041</v>
      </c>
      <c r="D174" s="58"/>
      <c r="E174" s="58"/>
      <c r="F174" s="58"/>
      <c r="G174" s="58"/>
      <c r="H174" s="58"/>
      <c r="I174" s="58"/>
      <c r="J174" s="48">
        <v>2013</v>
      </c>
      <c r="K174" s="44" t="s">
        <v>3042</v>
      </c>
      <c r="L174" s="44" t="s">
        <v>117</v>
      </c>
      <c r="M174" s="45"/>
      <c r="N174" s="45"/>
      <c r="O174" s="45"/>
      <c r="P174" s="45"/>
      <c r="Q174" s="45"/>
      <c r="R174" s="44" t="s">
        <v>1420</v>
      </c>
      <c r="S174" s="44" t="s">
        <v>3043</v>
      </c>
      <c r="T174" s="27" t="s">
        <v>1043</v>
      </c>
      <c r="U174" s="29" t="s">
        <v>2794</v>
      </c>
      <c r="V174" s="29" t="s">
        <v>953</v>
      </c>
      <c r="W174" s="29" t="s">
        <v>3044</v>
      </c>
      <c r="X174" s="29" t="s">
        <v>3045</v>
      </c>
      <c r="Y174" s="29" t="s">
        <v>3046</v>
      </c>
      <c r="Z174" s="29" t="s">
        <v>3047</v>
      </c>
      <c r="AA174" s="29"/>
      <c r="AB174" s="29"/>
      <c r="AC174" s="29"/>
      <c r="AD174" s="29"/>
      <c r="AE174" s="29"/>
      <c r="AF174" s="29"/>
      <c r="AG174" s="29"/>
      <c r="AH174" s="29"/>
      <c r="AI174" s="33" t="s">
        <v>3048</v>
      </c>
      <c r="AJ174" s="30"/>
      <c r="AK174" s="30"/>
    </row>
    <row r="175" spans="1:37" ht="80" customHeight="1">
      <c r="A175" s="69" t="s">
        <v>10</v>
      </c>
      <c r="B175" s="49" t="s">
        <v>11</v>
      </c>
      <c r="C175" s="44" t="s">
        <v>12</v>
      </c>
      <c r="D175" s="44" t="s">
        <v>13</v>
      </c>
      <c r="E175" s="58"/>
      <c r="F175" s="58"/>
      <c r="G175" s="58"/>
      <c r="H175" s="58"/>
      <c r="I175" s="58"/>
      <c r="J175" s="48">
        <v>2012</v>
      </c>
      <c r="K175" s="44" t="s">
        <v>14</v>
      </c>
      <c r="L175" s="44" t="s">
        <v>15</v>
      </c>
      <c r="M175" s="45"/>
      <c r="N175" s="45"/>
      <c r="O175" s="45"/>
      <c r="P175" s="45"/>
      <c r="Q175" s="45"/>
      <c r="R175" s="44" t="s">
        <v>16</v>
      </c>
      <c r="S175" s="44" t="s">
        <v>17</v>
      </c>
      <c r="T175" s="27" t="s">
        <v>18</v>
      </c>
      <c r="U175" s="29" t="s">
        <v>19</v>
      </c>
      <c r="V175" s="29" t="s">
        <v>20</v>
      </c>
      <c r="W175" s="29" t="s">
        <v>21</v>
      </c>
      <c r="X175" s="29" t="s">
        <v>22</v>
      </c>
      <c r="Y175" s="29" t="s">
        <v>23</v>
      </c>
      <c r="Z175" s="29"/>
      <c r="AA175" s="29"/>
      <c r="AB175" s="29"/>
      <c r="AC175" s="29"/>
      <c r="AD175" s="29"/>
      <c r="AE175" s="29"/>
      <c r="AF175" s="29"/>
      <c r="AG175" s="29"/>
      <c r="AH175" s="29"/>
      <c r="AI175" s="33" t="s">
        <v>24</v>
      </c>
      <c r="AJ175" s="29"/>
      <c r="AK175" s="29"/>
    </row>
    <row r="176" spans="1:37" ht="73" customHeight="1">
      <c r="A176" s="69" t="s">
        <v>10</v>
      </c>
      <c r="B176" s="49" t="s">
        <v>80</v>
      </c>
      <c r="C176" s="44" t="s">
        <v>81</v>
      </c>
      <c r="D176" s="44" t="s">
        <v>82</v>
      </c>
      <c r="E176" s="44" t="s">
        <v>83</v>
      </c>
      <c r="F176" s="44" t="s">
        <v>84</v>
      </c>
      <c r="G176" s="58"/>
      <c r="H176" s="58"/>
      <c r="I176" s="58"/>
      <c r="J176" s="48">
        <v>2012</v>
      </c>
      <c r="K176" s="44" t="s">
        <v>85</v>
      </c>
      <c r="L176" s="44" t="s">
        <v>42</v>
      </c>
      <c r="M176" s="45"/>
      <c r="N176" s="45"/>
      <c r="O176" s="45"/>
      <c r="P176" s="45"/>
      <c r="Q176" s="45"/>
      <c r="R176" s="44" t="s">
        <v>86</v>
      </c>
      <c r="S176" s="44" t="s">
        <v>87</v>
      </c>
      <c r="T176" s="27" t="s">
        <v>88</v>
      </c>
      <c r="U176" s="29" t="s">
        <v>89</v>
      </c>
      <c r="V176" s="29" t="s">
        <v>90</v>
      </c>
      <c r="W176" s="29" t="s">
        <v>91</v>
      </c>
      <c r="X176" s="29" t="s">
        <v>92</v>
      </c>
      <c r="Y176" s="29" t="s">
        <v>93</v>
      </c>
      <c r="Z176" s="29"/>
      <c r="AA176" s="29"/>
      <c r="AB176" s="29"/>
      <c r="AC176" s="29"/>
      <c r="AD176" s="29"/>
      <c r="AE176" s="29"/>
      <c r="AF176" s="29"/>
      <c r="AG176" s="29"/>
      <c r="AH176" s="29"/>
      <c r="AI176" s="33" t="s">
        <v>94</v>
      </c>
      <c r="AJ176" s="29"/>
      <c r="AK176" s="29"/>
    </row>
    <row r="177" spans="1:37" ht="55" customHeight="1">
      <c r="A177" s="70" t="s">
        <v>10</v>
      </c>
      <c r="B177" s="45" t="s">
        <v>552</v>
      </c>
      <c r="C177" s="46" t="s">
        <v>542</v>
      </c>
      <c r="D177" s="46" t="s">
        <v>553</v>
      </c>
      <c r="E177" s="46" t="s">
        <v>554</v>
      </c>
      <c r="F177" s="57"/>
      <c r="G177" s="57"/>
      <c r="H177" s="57"/>
      <c r="I177" s="57"/>
      <c r="J177" s="48">
        <v>2012</v>
      </c>
      <c r="K177" s="45" t="s">
        <v>555</v>
      </c>
      <c r="L177" s="46" t="s">
        <v>42</v>
      </c>
      <c r="M177" s="44" t="s">
        <v>197</v>
      </c>
      <c r="N177" s="45"/>
      <c r="O177" s="45"/>
      <c r="P177" s="45"/>
      <c r="Q177" s="45"/>
      <c r="R177" s="46" t="s">
        <v>556</v>
      </c>
      <c r="S177" s="46" t="s">
        <v>557</v>
      </c>
      <c r="T177" s="30"/>
      <c r="U177" s="30"/>
      <c r="V177" s="30"/>
      <c r="W177" s="30"/>
      <c r="X177" s="30"/>
      <c r="Y177" s="30"/>
      <c r="Z177" s="30"/>
      <c r="AA177" s="30"/>
      <c r="AB177" s="30"/>
      <c r="AC177" s="30"/>
      <c r="AD177" s="30"/>
      <c r="AE177" s="30"/>
      <c r="AF177" s="30"/>
      <c r="AG177" s="30"/>
      <c r="AH177" s="30"/>
      <c r="AI177" s="31" t="s">
        <v>558</v>
      </c>
      <c r="AJ177" s="29"/>
      <c r="AK177" s="29"/>
    </row>
    <row r="178" spans="1:37" ht="72" customHeight="1">
      <c r="A178" s="69" t="s">
        <v>10</v>
      </c>
      <c r="B178" s="49" t="s">
        <v>604</v>
      </c>
      <c r="C178" s="44" t="s">
        <v>605</v>
      </c>
      <c r="D178" s="58"/>
      <c r="E178" s="58"/>
      <c r="F178" s="58"/>
      <c r="G178" s="58"/>
      <c r="H178" s="58"/>
      <c r="I178" s="58"/>
      <c r="J178" s="48">
        <v>2012</v>
      </c>
      <c r="K178" s="45"/>
      <c r="L178" s="44" t="s">
        <v>197</v>
      </c>
      <c r="M178" s="45"/>
      <c r="N178" s="45"/>
      <c r="O178" s="45"/>
      <c r="P178" s="45"/>
      <c r="Q178" s="45"/>
      <c r="R178" s="44" t="s">
        <v>307</v>
      </c>
      <c r="S178" s="44" t="s">
        <v>606</v>
      </c>
      <c r="T178" s="34" t="s">
        <v>57</v>
      </c>
      <c r="U178" s="29"/>
      <c r="V178" s="29"/>
      <c r="W178" s="29"/>
      <c r="X178" s="29"/>
      <c r="Y178" s="29"/>
      <c r="Z178" s="29"/>
      <c r="AA178" s="29"/>
      <c r="AB178" s="29"/>
      <c r="AC178" s="29"/>
      <c r="AD178" s="29"/>
      <c r="AE178" s="29"/>
      <c r="AF178" s="29"/>
      <c r="AG178" s="29"/>
      <c r="AH178" s="29"/>
      <c r="AI178" s="33" t="s">
        <v>607</v>
      </c>
      <c r="AJ178" s="29"/>
      <c r="AK178" s="29"/>
    </row>
    <row r="179" spans="1:37" ht="69.75" customHeight="1">
      <c r="A179" s="69" t="s">
        <v>10</v>
      </c>
      <c r="B179" s="49" t="s">
        <v>887</v>
      </c>
      <c r="C179" s="44" t="s">
        <v>888</v>
      </c>
      <c r="D179" s="58"/>
      <c r="E179" s="58"/>
      <c r="F179" s="58"/>
      <c r="G179" s="58"/>
      <c r="H179" s="58"/>
      <c r="I179" s="58"/>
      <c r="J179" s="48">
        <v>2012</v>
      </c>
      <c r="K179" s="44" t="s">
        <v>889</v>
      </c>
      <c r="L179" s="44" t="s">
        <v>631</v>
      </c>
      <c r="M179" s="45"/>
      <c r="N179" s="45"/>
      <c r="O179" s="45"/>
      <c r="P179" s="45"/>
      <c r="Q179" s="45"/>
      <c r="R179" s="44" t="s">
        <v>890</v>
      </c>
      <c r="S179" s="44" t="s">
        <v>891</v>
      </c>
      <c r="T179" s="27" t="s">
        <v>57</v>
      </c>
      <c r="U179" s="29"/>
      <c r="V179" s="29"/>
      <c r="W179" s="29"/>
      <c r="X179" s="29"/>
      <c r="Y179" s="29"/>
      <c r="Z179" s="29"/>
      <c r="AA179" s="29"/>
      <c r="AB179" s="29"/>
      <c r="AC179" s="29"/>
      <c r="AD179" s="29"/>
      <c r="AE179" s="29"/>
      <c r="AF179" s="29"/>
      <c r="AG179" s="29"/>
      <c r="AH179" s="29"/>
      <c r="AI179" s="33" t="s">
        <v>892</v>
      </c>
      <c r="AJ179" s="29"/>
      <c r="AK179" s="29"/>
    </row>
    <row r="180" spans="1:37" ht="69.75" customHeight="1">
      <c r="A180" s="69" t="s">
        <v>10</v>
      </c>
      <c r="B180" s="49" t="s">
        <v>1371</v>
      </c>
      <c r="C180" s="44" t="s">
        <v>1372</v>
      </c>
      <c r="D180" s="58"/>
      <c r="E180" s="58"/>
      <c r="F180" s="58"/>
      <c r="G180" s="58"/>
      <c r="H180" s="58"/>
      <c r="I180" s="58"/>
      <c r="J180" s="48">
        <v>2012</v>
      </c>
      <c r="K180" s="44" t="s">
        <v>1373</v>
      </c>
      <c r="L180" s="44" t="s">
        <v>98</v>
      </c>
      <c r="M180" s="45"/>
      <c r="N180" s="45"/>
      <c r="O180" s="45"/>
      <c r="P180" s="45"/>
      <c r="Q180" s="45"/>
      <c r="R180" s="44" t="s">
        <v>1374</v>
      </c>
      <c r="S180" s="44" t="s">
        <v>1375</v>
      </c>
      <c r="T180" s="27" t="s">
        <v>1376</v>
      </c>
      <c r="U180" s="29"/>
      <c r="V180" s="29"/>
      <c r="W180" s="29"/>
      <c r="X180" s="29"/>
      <c r="Y180" s="29"/>
      <c r="Z180" s="29"/>
      <c r="AA180" s="29"/>
      <c r="AB180" s="29"/>
      <c r="AC180" s="29"/>
      <c r="AD180" s="29"/>
      <c r="AE180" s="29"/>
      <c r="AF180" s="29"/>
      <c r="AG180" s="29"/>
      <c r="AH180" s="29"/>
      <c r="AI180" s="33" t="s">
        <v>1377</v>
      </c>
      <c r="AJ180" s="29"/>
      <c r="AK180" s="29"/>
    </row>
    <row r="181" spans="1:37" ht="48" customHeight="1">
      <c r="A181" s="69" t="s">
        <v>10</v>
      </c>
      <c r="B181" s="49" t="s">
        <v>2831</v>
      </c>
      <c r="C181" s="44" t="s">
        <v>2832</v>
      </c>
      <c r="D181" s="44" t="s">
        <v>1597</v>
      </c>
      <c r="E181" s="44" t="s">
        <v>1115</v>
      </c>
      <c r="F181" s="58"/>
      <c r="G181" s="58"/>
      <c r="H181" s="58"/>
      <c r="I181" s="58"/>
      <c r="J181" s="48">
        <v>2012</v>
      </c>
      <c r="K181" s="44" t="s">
        <v>2833</v>
      </c>
      <c r="L181" s="44" t="s">
        <v>631</v>
      </c>
      <c r="M181" s="45"/>
      <c r="N181" s="45"/>
      <c r="O181" s="45"/>
      <c r="P181" s="45"/>
      <c r="Q181" s="45"/>
      <c r="R181" s="44" t="s">
        <v>1063</v>
      </c>
      <c r="S181" s="44" t="s">
        <v>2834</v>
      </c>
      <c r="T181" s="27" t="s">
        <v>57</v>
      </c>
      <c r="U181" s="29"/>
      <c r="V181" s="29"/>
      <c r="W181" s="29"/>
      <c r="X181" s="29"/>
      <c r="Y181" s="29"/>
      <c r="Z181" s="29"/>
      <c r="AA181" s="29"/>
      <c r="AB181" s="29"/>
      <c r="AC181" s="29"/>
      <c r="AD181" s="29"/>
      <c r="AE181" s="29"/>
      <c r="AF181" s="29"/>
      <c r="AG181" s="29"/>
      <c r="AH181" s="29"/>
      <c r="AI181" s="33" t="s">
        <v>2835</v>
      </c>
      <c r="AJ181" s="29"/>
      <c r="AK181" s="29"/>
    </row>
    <row r="182" spans="1:37" ht="56" customHeight="1">
      <c r="A182" s="70" t="s">
        <v>10</v>
      </c>
      <c r="B182" s="45" t="s">
        <v>559</v>
      </c>
      <c r="C182" s="46" t="s">
        <v>542</v>
      </c>
      <c r="D182" s="46" t="s">
        <v>553</v>
      </c>
      <c r="E182" s="46" t="s">
        <v>554</v>
      </c>
      <c r="F182" s="57"/>
      <c r="G182" s="57"/>
      <c r="H182" s="57"/>
      <c r="I182" s="57"/>
      <c r="J182" s="48">
        <v>2011</v>
      </c>
      <c r="K182" s="45" t="s">
        <v>560</v>
      </c>
      <c r="L182" s="46" t="s">
        <v>42</v>
      </c>
      <c r="M182" s="44" t="s">
        <v>197</v>
      </c>
      <c r="N182" s="45"/>
      <c r="O182" s="45"/>
      <c r="P182" s="45"/>
      <c r="Q182" s="45"/>
      <c r="R182" s="46" t="s">
        <v>561</v>
      </c>
      <c r="S182" s="104"/>
      <c r="T182" s="42"/>
      <c r="U182" s="30"/>
      <c r="V182" s="30"/>
      <c r="W182" s="30"/>
      <c r="X182" s="30"/>
      <c r="Y182" s="30"/>
      <c r="Z182" s="30"/>
      <c r="AA182" s="30"/>
      <c r="AB182" s="30"/>
      <c r="AC182" s="30"/>
      <c r="AD182" s="30"/>
      <c r="AE182" s="30"/>
      <c r="AF182" s="30"/>
      <c r="AG182" s="30"/>
      <c r="AH182" s="30"/>
      <c r="AI182" s="31" t="s">
        <v>562</v>
      </c>
      <c r="AJ182" s="29"/>
      <c r="AK182" s="29"/>
    </row>
    <row r="183" spans="1:37" ht="55" customHeight="1">
      <c r="A183" s="69" t="s">
        <v>10</v>
      </c>
      <c r="B183" s="49" t="s">
        <v>1297</v>
      </c>
      <c r="C183" s="44" t="s">
        <v>1298</v>
      </c>
      <c r="D183" s="58"/>
      <c r="E183" s="58"/>
      <c r="F183" s="58"/>
      <c r="G183" s="58"/>
      <c r="H183" s="58"/>
      <c r="I183" s="58"/>
      <c r="J183" s="48">
        <v>2011</v>
      </c>
      <c r="K183" s="44" t="s">
        <v>1299</v>
      </c>
      <c r="L183" s="44" t="s">
        <v>631</v>
      </c>
      <c r="M183" s="45"/>
      <c r="N183" s="45"/>
      <c r="O183" s="45"/>
      <c r="P183" s="45"/>
      <c r="Q183" s="45"/>
      <c r="R183" s="44" t="s">
        <v>1117</v>
      </c>
      <c r="S183" s="44" t="s">
        <v>1300</v>
      </c>
      <c r="T183" s="27" t="s">
        <v>1301</v>
      </c>
      <c r="U183" s="29" t="s">
        <v>1302</v>
      </c>
      <c r="V183" s="29" t="s">
        <v>1303</v>
      </c>
      <c r="W183" s="29" t="s">
        <v>1304</v>
      </c>
      <c r="X183" s="29" t="s">
        <v>1305</v>
      </c>
      <c r="Y183" s="29"/>
      <c r="Z183" s="29"/>
      <c r="AA183" s="29"/>
      <c r="AB183" s="29"/>
      <c r="AC183" s="29"/>
      <c r="AD183" s="29"/>
      <c r="AE183" s="29"/>
      <c r="AF183" s="29"/>
      <c r="AG183" s="29"/>
      <c r="AH183" s="29"/>
      <c r="AI183" s="33" t="s">
        <v>1306</v>
      </c>
      <c r="AJ183" s="29"/>
      <c r="AK183" s="29"/>
    </row>
    <row r="184" spans="1:37" ht="58" customHeight="1">
      <c r="A184" s="69" t="s">
        <v>10</v>
      </c>
      <c r="B184" s="49" t="s">
        <v>1651</v>
      </c>
      <c r="C184" s="44" t="s">
        <v>1647</v>
      </c>
      <c r="D184" s="58"/>
      <c r="E184" s="58"/>
      <c r="F184" s="58"/>
      <c r="G184" s="58"/>
      <c r="H184" s="58"/>
      <c r="I184" s="58"/>
      <c r="J184" s="48">
        <v>2011</v>
      </c>
      <c r="K184" s="44" t="s">
        <v>1652</v>
      </c>
      <c r="L184" s="44" t="s">
        <v>153</v>
      </c>
      <c r="M184" s="45"/>
      <c r="N184" s="45"/>
      <c r="O184" s="45"/>
      <c r="P184" s="45"/>
      <c r="Q184" s="45"/>
      <c r="R184" s="44"/>
      <c r="S184" s="44" t="s">
        <v>1653</v>
      </c>
      <c r="T184" s="27" t="s">
        <v>1654</v>
      </c>
      <c r="U184" s="29" t="s">
        <v>1655</v>
      </c>
      <c r="V184" s="29" t="s">
        <v>1656</v>
      </c>
      <c r="W184" s="29" t="s">
        <v>1657</v>
      </c>
      <c r="X184" s="29" t="s">
        <v>1658</v>
      </c>
      <c r="Y184" s="29"/>
      <c r="Z184" s="29"/>
      <c r="AA184" s="29"/>
      <c r="AB184" s="29"/>
      <c r="AC184" s="29"/>
      <c r="AD184" s="29"/>
      <c r="AE184" s="29"/>
      <c r="AF184" s="29"/>
      <c r="AG184" s="29"/>
      <c r="AH184" s="29"/>
      <c r="AI184" s="33" t="s">
        <v>1659</v>
      </c>
      <c r="AJ184" s="29"/>
      <c r="AK184" s="29"/>
    </row>
    <row r="185" spans="1:37" ht="60" customHeight="1">
      <c r="A185" s="69" t="s">
        <v>10</v>
      </c>
      <c r="B185" s="49" t="s">
        <v>1734</v>
      </c>
      <c r="C185" s="44" t="s">
        <v>1713</v>
      </c>
      <c r="D185" s="44" t="s">
        <v>1735</v>
      </c>
      <c r="E185" s="58"/>
      <c r="F185" s="58"/>
      <c r="G185" s="58"/>
      <c r="H185" s="58"/>
      <c r="I185" s="58"/>
      <c r="J185" s="48">
        <v>2011</v>
      </c>
      <c r="K185" s="44" t="s">
        <v>1736</v>
      </c>
      <c r="L185" s="44" t="s">
        <v>864</v>
      </c>
      <c r="M185" s="44" t="s">
        <v>41</v>
      </c>
      <c r="N185" s="44" t="s">
        <v>453</v>
      </c>
      <c r="O185" s="45"/>
      <c r="P185" s="45"/>
      <c r="Q185" s="45"/>
      <c r="R185" s="44" t="s">
        <v>1714</v>
      </c>
      <c r="S185" s="44" t="s">
        <v>1737</v>
      </c>
      <c r="T185" s="27" t="s">
        <v>1738</v>
      </c>
      <c r="U185" s="29" t="s">
        <v>1739</v>
      </c>
      <c r="V185" s="29" t="s">
        <v>953</v>
      </c>
      <c r="W185" s="29" t="s">
        <v>1740</v>
      </c>
      <c r="X185" s="29"/>
      <c r="Y185" s="29"/>
      <c r="Z185" s="29"/>
      <c r="AA185" s="29"/>
      <c r="AB185" s="29"/>
      <c r="AC185" s="29"/>
      <c r="AD185" s="29"/>
      <c r="AE185" s="29"/>
      <c r="AF185" s="29"/>
      <c r="AG185" s="29"/>
      <c r="AH185" s="29"/>
      <c r="AI185" s="33" t="s">
        <v>1741</v>
      </c>
      <c r="AJ185" s="29"/>
      <c r="AK185" s="29"/>
    </row>
    <row r="186" spans="1:37" ht="42" customHeight="1">
      <c r="A186" s="69" t="s">
        <v>10</v>
      </c>
      <c r="B186" s="49" t="s">
        <v>1801</v>
      </c>
      <c r="C186" s="44" t="s">
        <v>1802</v>
      </c>
      <c r="D186" s="58"/>
      <c r="E186" s="58"/>
      <c r="F186" s="58"/>
      <c r="G186" s="58"/>
      <c r="H186" s="58"/>
      <c r="I186" s="58"/>
      <c r="J186" s="48">
        <v>2011</v>
      </c>
      <c r="K186" s="44" t="s">
        <v>1803</v>
      </c>
      <c r="L186" s="44" t="s">
        <v>631</v>
      </c>
      <c r="M186" s="45"/>
      <c r="N186" s="45"/>
      <c r="O186" s="45"/>
      <c r="P186" s="45"/>
      <c r="Q186" s="45"/>
      <c r="R186" s="44" t="s">
        <v>1093</v>
      </c>
      <c r="S186" s="44" t="s">
        <v>1804</v>
      </c>
      <c r="T186" s="27" t="s">
        <v>57</v>
      </c>
      <c r="U186" s="29"/>
      <c r="V186" s="29"/>
      <c r="W186" s="29"/>
      <c r="X186" s="29"/>
      <c r="Y186" s="29"/>
      <c r="Z186" s="29"/>
      <c r="AA186" s="29"/>
      <c r="AB186" s="29"/>
      <c r="AC186" s="29"/>
      <c r="AD186" s="29"/>
      <c r="AE186" s="29"/>
      <c r="AF186" s="29"/>
      <c r="AG186" s="29"/>
      <c r="AH186" s="29"/>
      <c r="AI186" s="33" t="s">
        <v>1805</v>
      </c>
      <c r="AJ186" s="29"/>
      <c r="AK186" s="29"/>
    </row>
    <row r="187" spans="1:37" ht="31" customHeight="1">
      <c r="A187" s="69" t="s">
        <v>10</v>
      </c>
      <c r="B187" s="49" t="s">
        <v>2297</v>
      </c>
      <c r="C187" s="44" t="s">
        <v>2298</v>
      </c>
      <c r="D187" s="58"/>
      <c r="E187" s="58"/>
      <c r="F187" s="58"/>
      <c r="G187" s="58"/>
      <c r="H187" s="58"/>
      <c r="I187" s="58"/>
      <c r="J187" s="48">
        <v>2011</v>
      </c>
      <c r="K187" s="44" t="s">
        <v>2299</v>
      </c>
      <c r="L187" s="44" t="s">
        <v>98</v>
      </c>
      <c r="M187" s="45"/>
      <c r="N187" s="45"/>
      <c r="O187" s="45"/>
      <c r="P187" s="45"/>
      <c r="Q187" s="45"/>
      <c r="R187" s="44" t="s">
        <v>1271</v>
      </c>
      <c r="S187" s="44" t="s">
        <v>2300</v>
      </c>
      <c r="T187" s="27" t="s">
        <v>2301</v>
      </c>
      <c r="U187" s="29"/>
      <c r="V187" s="29"/>
      <c r="W187" s="29"/>
      <c r="X187" s="29"/>
      <c r="Y187" s="29"/>
      <c r="Z187" s="29"/>
      <c r="AA187" s="29"/>
      <c r="AB187" s="29"/>
      <c r="AC187" s="29"/>
      <c r="AD187" s="29"/>
      <c r="AE187" s="29"/>
      <c r="AF187" s="29"/>
      <c r="AG187" s="29"/>
      <c r="AH187" s="29"/>
      <c r="AI187" s="33" t="s">
        <v>2302</v>
      </c>
      <c r="AJ187" s="29"/>
      <c r="AK187" s="29"/>
    </row>
    <row r="188" spans="1:37" ht="43" customHeight="1">
      <c r="A188" s="69" t="s">
        <v>10</v>
      </c>
      <c r="B188" s="49" t="s">
        <v>2384</v>
      </c>
      <c r="C188" s="44" t="s">
        <v>2385</v>
      </c>
      <c r="D188" s="44" t="s">
        <v>2386</v>
      </c>
      <c r="E188" s="44" t="s">
        <v>2387</v>
      </c>
      <c r="F188" s="58"/>
      <c r="G188" s="58"/>
      <c r="H188" s="58"/>
      <c r="I188" s="58"/>
      <c r="J188" s="48">
        <v>2011</v>
      </c>
      <c r="K188" s="44" t="s">
        <v>2388</v>
      </c>
      <c r="L188" s="44" t="s">
        <v>864</v>
      </c>
      <c r="M188" s="45"/>
      <c r="N188" s="45"/>
      <c r="O188" s="45"/>
      <c r="P188" s="45"/>
      <c r="Q188" s="45"/>
      <c r="R188" s="44" t="s">
        <v>2389</v>
      </c>
      <c r="S188" s="44" t="s">
        <v>2390</v>
      </c>
      <c r="T188" s="27" t="s">
        <v>2391</v>
      </c>
      <c r="U188" s="29" t="s">
        <v>2392</v>
      </c>
      <c r="V188" s="29" t="s">
        <v>2393</v>
      </c>
      <c r="W188" s="29" t="s">
        <v>2394</v>
      </c>
      <c r="X188" s="29" t="s">
        <v>2395</v>
      </c>
      <c r="Y188" s="29"/>
      <c r="Z188" s="29"/>
      <c r="AA188" s="29"/>
      <c r="AB188" s="29"/>
      <c r="AC188" s="29"/>
      <c r="AD188" s="29"/>
      <c r="AE188" s="29"/>
      <c r="AF188" s="29"/>
      <c r="AG188" s="29"/>
      <c r="AH188" s="29"/>
      <c r="AI188" s="33" t="s">
        <v>2396</v>
      </c>
      <c r="AJ188" s="29"/>
      <c r="AK188" s="29"/>
    </row>
    <row r="189" spans="1:37" ht="55" customHeight="1">
      <c r="A189" s="69" t="s">
        <v>10</v>
      </c>
      <c r="B189" s="49" t="s">
        <v>2802</v>
      </c>
      <c r="C189" s="44" t="s">
        <v>1735</v>
      </c>
      <c r="D189" s="44" t="s">
        <v>1713</v>
      </c>
      <c r="E189" s="58"/>
      <c r="F189" s="58"/>
      <c r="G189" s="58"/>
      <c r="H189" s="58"/>
      <c r="I189" s="58"/>
      <c r="J189" s="48">
        <v>2011</v>
      </c>
      <c r="K189" s="44" t="s">
        <v>1736</v>
      </c>
      <c r="L189" s="44" t="s">
        <v>453</v>
      </c>
      <c r="M189" s="45"/>
      <c r="N189" s="45"/>
      <c r="O189" s="45"/>
      <c r="P189" s="45"/>
      <c r="Q189" s="45"/>
      <c r="R189" s="44" t="s">
        <v>1009</v>
      </c>
      <c r="S189" s="44" t="s">
        <v>2803</v>
      </c>
      <c r="T189" s="27" t="s">
        <v>2804</v>
      </c>
      <c r="U189" s="29" t="s">
        <v>2805</v>
      </c>
      <c r="V189" s="29" t="s">
        <v>2806</v>
      </c>
      <c r="W189" s="29"/>
      <c r="X189" s="29"/>
      <c r="Y189" s="29"/>
      <c r="Z189" s="29"/>
      <c r="AA189" s="29"/>
      <c r="AB189" s="29"/>
      <c r="AC189" s="29"/>
      <c r="AD189" s="29"/>
      <c r="AE189" s="29"/>
      <c r="AF189" s="29"/>
      <c r="AG189" s="29"/>
      <c r="AH189" s="29"/>
      <c r="AI189" s="28"/>
      <c r="AJ189" s="29"/>
      <c r="AK189" s="29"/>
    </row>
    <row r="190" spans="1:37" ht="71" customHeight="1">
      <c r="A190" s="70" t="s">
        <v>10</v>
      </c>
      <c r="B190" s="45" t="s">
        <v>2917</v>
      </c>
      <c r="C190" s="46" t="s">
        <v>2904</v>
      </c>
      <c r="D190" s="57"/>
      <c r="E190" s="57"/>
      <c r="F190" s="57"/>
      <c r="G190" s="57"/>
      <c r="H190" s="57"/>
      <c r="I190" s="57"/>
      <c r="J190" s="48">
        <v>2011</v>
      </c>
      <c r="K190" s="45" t="s">
        <v>2918</v>
      </c>
      <c r="L190" s="46" t="s">
        <v>42</v>
      </c>
      <c r="M190" s="45"/>
      <c r="N190" s="45"/>
      <c r="O190" s="45"/>
      <c r="P190" s="45"/>
      <c r="Q190" s="45"/>
      <c r="R190" s="46" t="s">
        <v>243</v>
      </c>
      <c r="S190" s="46" t="s">
        <v>2919</v>
      </c>
      <c r="T190" s="29" t="s">
        <v>2920</v>
      </c>
      <c r="U190" s="29" t="s">
        <v>2921</v>
      </c>
      <c r="V190" s="29" t="s">
        <v>2922</v>
      </c>
      <c r="W190" s="29" t="s">
        <v>2923</v>
      </c>
      <c r="X190" s="30"/>
      <c r="Y190" s="30"/>
      <c r="Z190" s="30"/>
      <c r="AA190" s="30"/>
      <c r="AB190" s="30"/>
      <c r="AC190" s="30"/>
      <c r="AD190" s="30"/>
      <c r="AE190" s="30"/>
      <c r="AF190" s="30"/>
      <c r="AG190" s="30"/>
      <c r="AH190" s="30"/>
      <c r="AI190" s="31" t="s">
        <v>2924</v>
      </c>
      <c r="AJ190" s="29"/>
      <c r="AK190" s="29"/>
    </row>
    <row r="191" spans="1:37" ht="40" customHeight="1">
      <c r="A191" s="69" t="s">
        <v>10</v>
      </c>
      <c r="B191" s="49" t="s">
        <v>191</v>
      </c>
      <c r="C191" s="44" t="s">
        <v>192</v>
      </c>
      <c r="D191" s="44" t="s">
        <v>193</v>
      </c>
      <c r="E191" s="44" t="s">
        <v>194</v>
      </c>
      <c r="F191" s="44" t="s">
        <v>195</v>
      </c>
      <c r="G191" s="58"/>
      <c r="H191" s="58"/>
      <c r="I191" s="58"/>
      <c r="J191" s="48">
        <v>2010</v>
      </c>
      <c r="K191" s="44" t="s">
        <v>196</v>
      </c>
      <c r="L191" s="44" t="s">
        <v>197</v>
      </c>
      <c r="M191" s="45"/>
      <c r="N191" s="45"/>
      <c r="O191" s="45"/>
      <c r="P191" s="45"/>
      <c r="Q191" s="45"/>
      <c r="R191" s="44" t="s">
        <v>198</v>
      </c>
      <c r="S191" s="44" t="s">
        <v>199</v>
      </c>
      <c r="T191" s="27" t="s">
        <v>200</v>
      </c>
      <c r="U191" s="29" t="s">
        <v>201</v>
      </c>
      <c r="V191" s="29" t="s">
        <v>202</v>
      </c>
      <c r="W191" s="29" t="s">
        <v>203</v>
      </c>
      <c r="X191" s="29" t="s">
        <v>204</v>
      </c>
      <c r="Y191" s="29" t="s">
        <v>205</v>
      </c>
      <c r="Z191" s="29"/>
      <c r="AA191" s="29"/>
      <c r="AB191" s="29"/>
      <c r="AC191" s="29"/>
      <c r="AD191" s="29"/>
      <c r="AE191" s="29"/>
      <c r="AF191" s="29"/>
      <c r="AG191" s="29"/>
      <c r="AH191" s="29"/>
      <c r="AI191" s="33" t="s">
        <v>206</v>
      </c>
      <c r="AJ191" s="29"/>
      <c r="AK191" s="29"/>
    </row>
    <row r="192" spans="1:37" ht="47" customHeight="1">
      <c r="A192" s="69" t="s">
        <v>10</v>
      </c>
      <c r="B192" s="49" t="s">
        <v>318</v>
      </c>
      <c r="C192" s="44" t="s">
        <v>305</v>
      </c>
      <c r="D192" s="44" t="s">
        <v>319</v>
      </c>
      <c r="E192" s="58"/>
      <c r="F192" s="58"/>
      <c r="G192" s="58"/>
      <c r="H192" s="58"/>
      <c r="I192" s="58"/>
      <c r="J192" s="48">
        <v>2010</v>
      </c>
      <c r="K192" s="44" t="s">
        <v>320</v>
      </c>
      <c r="L192" s="44" t="s">
        <v>197</v>
      </c>
      <c r="M192" s="45"/>
      <c r="N192" s="45"/>
      <c r="O192" s="45"/>
      <c r="P192" s="45"/>
      <c r="Q192" s="45"/>
      <c r="R192" s="44" t="s">
        <v>321</v>
      </c>
      <c r="S192" s="44" t="s">
        <v>322</v>
      </c>
      <c r="T192" s="27" t="s">
        <v>57</v>
      </c>
      <c r="U192" s="29"/>
      <c r="V192" s="29"/>
      <c r="W192" s="29"/>
      <c r="X192" s="29"/>
      <c r="Y192" s="29"/>
      <c r="Z192" s="29"/>
      <c r="AA192" s="29"/>
      <c r="AB192" s="29"/>
      <c r="AC192" s="29"/>
      <c r="AD192" s="29"/>
      <c r="AE192" s="29"/>
      <c r="AF192" s="29"/>
      <c r="AG192" s="29"/>
      <c r="AH192" s="29"/>
      <c r="AI192" s="33" t="s">
        <v>323</v>
      </c>
      <c r="AJ192" s="29"/>
      <c r="AK192" s="29"/>
    </row>
    <row r="193" spans="1:37" ht="90" customHeight="1">
      <c r="A193" s="69" t="s">
        <v>10</v>
      </c>
      <c r="B193" s="49" t="s">
        <v>324</v>
      </c>
      <c r="C193" s="44" t="s">
        <v>305</v>
      </c>
      <c r="D193" s="44" t="s">
        <v>319</v>
      </c>
      <c r="E193" s="60" t="s">
        <v>325</v>
      </c>
      <c r="F193" s="60"/>
      <c r="G193" s="60"/>
      <c r="H193" s="60"/>
      <c r="I193" s="60"/>
      <c r="J193" s="48">
        <v>2010</v>
      </c>
      <c r="K193" s="44" t="s">
        <v>326</v>
      </c>
      <c r="L193" s="44" t="s">
        <v>197</v>
      </c>
      <c r="M193" s="45"/>
      <c r="N193" s="45"/>
      <c r="O193" s="45"/>
      <c r="P193" s="45"/>
      <c r="Q193" s="45"/>
      <c r="R193" s="44" t="s">
        <v>307</v>
      </c>
      <c r="S193" s="44" t="s">
        <v>308</v>
      </c>
      <c r="T193" s="27" t="s">
        <v>57</v>
      </c>
      <c r="U193" s="29"/>
      <c r="V193" s="29"/>
      <c r="W193" s="29"/>
      <c r="X193" s="29"/>
      <c r="Y193" s="29"/>
      <c r="Z193" s="29"/>
      <c r="AA193" s="29"/>
      <c r="AB193" s="29"/>
      <c r="AC193" s="29"/>
      <c r="AD193" s="29"/>
      <c r="AE193" s="29"/>
      <c r="AF193" s="29"/>
      <c r="AG193" s="29"/>
      <c r="AH193" s="29"/>
      <c r="AI193" s="33" t="s">
        <v>327</v>
      </c>
      <c r="AJ193" s="29"/>
      <c r="AK193" s="29"/>
    </row>
    <row r="194" spans="1:37" ht="69.75" customHeight="1">
      <c r="A194" s="69" t="s">
        <v>10</v>
      </c>
      <c r="B194" s="49" t="s">
        <v>457</v>
      </c>
      <c r="C194" s="44" t="s">
        <v>458</v>
      </c>
      <c r="D194" s="44" t="s">
        <v>459</v>
      </c>
      <c r="E194" s="58"/>
      <c r="F194" s="58"/>
      <c r="G194" s="58"/>
      <c r="H194" s="58"/>
      <c r="I194" s="58"/>
      <c r="J194" s="48">
        <v>2010</v>
      </c>
      <c r="K194" s="44" t="s">
        <v>460</v>
      </c>
      <c r="L194" s="44" t="s">
        <v>197</v>
      </c>
      <c r="M194" s="44" t="s">
        <v>42</v>
      </c>
      <c r="N194" s="45"/>
      <c r="O194" s="45"/>
      <c r="P194" s="45"/>
      <c r="Q194" s="45"/>
      <c r="R194" s="44" t="s">
        <v>394</v>
      </c>
      <c r="S194" s="44" t="s">
        <v>461</v>
      </c>
      <c r="T194" s="27" t="s">
        <v>10</v>
      </c>
      <c r="U194" s="29" t="s">
        <v>462</v>
      </c>
      <c r="V194" s="29"/>
      <c r="W194" s="29"/>
      <c r="X194" s="29"/>
      <c r="Y194" s="29"/>
      <c r="Z194" s="29"/>
      <c r="AA194" s="29"/>
      <c r="AB194" s="29"/>
      <c r="AC194" s="29"/>
      <c r="AD194" s="29"/>
      <c r="AE194" s="29"/>
      <c r="AF194" s="29"/>
      <c r="AG194" s="29"/>
      <c r="AH194" s="29"/>
      <c r="AI194" s="33" t="s">
        <v>463</v>
      </c>
      <c r="AJ194" s="29"/>
      <c r="AK194" s="29"/>
    </row>
    <row r="195" spans="1:37" ht="56" customHeight="1">
      <c r="A195" s="69" t="s">
        <v>10</v>
      </c>
      <c r="B195" s="49" t="s">
        <v>627</v>
      </c>
      <c r="C195" s="44" t="s">
        <v>628</v>
      </c>
      <c r="D195" s="44" t="s">
        <v>629</v>
      </c>
      <c r="E195" s="58"/>
      <c r="F195" s="58"/>
      <c r="G195" s="58"/>
      <c r="H195" s="58"/>
      <c r="I195" s="58"/>
      <c r="J195" s="48">
        <v>2010</v>
      </c>
      <c r="K195" s="44" t="s">
        <v>630</v>
      </c>
      <c r="L195" s="44" t="s">
        <v>42</v>
      </c>
      <c r="M195" s="44" t="s">
        <v>631</v>
      </c>
      <c r="N195" s="45"/>
      <c r="O195" s="45"/>
      <c r="P195" s="45"/>
      <c r="Q195" s="45"/>
      <c r="R195" s="44" t="s">
        <v>632</v>
      </c>
      <c r="S195" s="44" t="s">
        <v>633</v>
      </c>
      <c r="T195" s="27" t="s">
        <v>634</v>
      </c>
      <c r="U195" s="29" t="s">
        <v>635</v>
      </c>
      <c r="V195" s="29" t="s">
        <v>636</v>
      </c>
      <c r="W195" s="29" t="s">
        <v>637</v>
      </c>
      <c r="X195" s="29" t="s">
        <v>638</v>
      </c>
      <c r="Y195" s="29"/>
      <c r="Z195" s="29"/>
      <c r="AA195" s="29"/>
      <c r="AB195" s="29"/>
      <c r="AC195" s="29"/>
      <c r="AD195" s="29"/>
      <c r="AE195" s="29"/>
      <c r="AF195" s="29"/>
      <c r="AG195" s="29"/>
      <c r="AH195" s="29"/>
      <c r="AI195" s="27" t="s">
        <v>639</v>
      </c>
      <c r="AJ195" s="29"/>
      <c r="AK195" s="29"/>
    </row>
    <row r="196" spans="1:37" ht="72" customHeight="1">
      <c r="A196" s="69" t="s">
        <v>10</v>
      </c>
      <c r="B196" s="49" t="s">
        <v>1050</v>
      </c>
      <c r="C196" s="52" t="s">
        <v>1039</v>
      </c>
      <c r="D196" s="44" t="s">
        <v>305</v>
      </c>
      <c r="E196" s="60" t="s">
        <v>325</v>
      </c>
      <c r="F196" s="60"/>
      <c r="G196" s="60"/>
      <c r="H196" s="60"/>
      <c r="I196" s="60"/>
      <c r="J196" s="48">
        <v>2010</v>
      </c>
      <c r="K196" s="44" t="s">
        <v>326</v>
      </c>
      <c r="L196" s="44" t="s">
        <v>197</v>
      </c>
      <c r="M196" s="45"/>
      <c r="N196" s="45"/>
      <c r="O196" s="45"/>
      <c r="P196" s="45"/>
      <c r="Q196" s="45"/>
      <c r="R196" s="44" t="s">
        <v>307</v>
      </c>
      <c r="S196" s="44" t="s">
        <v>308</v>
      </c>
      <c r="T196" s="27" t="s">
        <v>57</v>
      </c>
      <c r="U196" s="29"/>
      <c r="V196" s="29"/>
      <c r="W196" s="29"/>
      <c r="X196" s="29"/>
      <c r="Y196" s="29"/>
      <c r="Z196" s="29"/>
      <c r="AA196" s="29"/>
      <c r="AB196" s="29"/>
      <c r="AC196" s="29"/>
      <c r="AD196" s="29"/>
      <c r="AE196" s="29"/>
      <c r="AF196" s="29"/>
      <c r="AG196" s="29"/>
      <c r="AH196" s="29"/>
      <c r="AI196" s="33" t="s">
        <v>327</v>
      </c>
      <c r="AJ196" s="29"/>
      <c r="AK196" s="29"/>
    </row>
    <row r="197" spans="1:37" ht="67" customHeight="1">
      <c r="A197" s="69" t="s">
        <v>10</v>
      </c>
      <c r="B197" s="49" t="s">
        <v>1269</v>
      </c>
      <c r="C197" s="44" t="s">
        <v>1156</v>
      </c>
      <c r="D197" s="58"/>
      <c r="E197" s="58"/>
      <c r="F197" s="58"/>
      <c r="G197" s="58"/>
      <c r="H197" s="58"/>
      <c r="I197" s="58"/>
      <c r="J197" s="48">
        <v>2010</v>
      </c>
      <c r="K197" s="44" t="s">
        <v>1270</v>
      </c>
      <c r="L197" s="44" t="s">
        <v>41</v>
      </c>
      <c r="M197" s="45"/>
      <c r="N197" s="45"/>
      <c r="O197" s="45"/>
      <c r="P197" s="45"/>
      <c r="Q197" s="45"/>
      <c r="R197" s="44" t="s">
        <v>1271</v>
      </c>
      <c r="S197" s="44" t="s">
        <v>1272</v>
      </c>
      <c r="T197" s="27" t="s">
        <v>1273</v>
      </c>
      <c r="U197" s="29" t="s">
        <v>1274</v>
      </c>
      <c r="V197" s="29" t="s">
        <v>1275</v>
      </c>
      <c r="W197" s="29" t="s">
        <v>1276</v>
      </c>
      <c r="X197" s="29"/>
      <c r="Y197" s="29"/>
      <c r="Z197" s="29"/>
      <c r="AA197" s="29"/>
      <c r="AB197" s="29"/>
      <c r="AC197" s="29"/>
      <c r="AD197" s="29"/>
      <c r="AE197" s="29"/>
      <c r="AF197" s="29"/>
      <c r="AG197" s="29"/>
      <c r="AH197" s="29"/>
      <c r="AI197" s="33" t="s">
        <v>1277</v>
      </c>
      <c r="AJ197" s="29"/>
      <c r="AK197" s="29"/>
    </row>
    <row r="198" spans="1:37" ht="70" customHeight="1">
      <c r="A198" s="69" t="s">
        <v>10</v>
      </c>
      <c r="B198" s="49" t="s">
        <v>1395</v>
      </c>
      <c r="C198" s="44" t="s">
        <v>1372</v>
      </c>
      <c r="D198" s="58"/>
      <c r="E198" s="58"/>
      <c r="F198" s="58"/>
      <c r="G198" s="58"/>
      <c r="H198" s="58"/>
      <c r="I198" s="58"/>
      <c r="J198" s="48">
        <v>2010</v>
      </c>
      <c r="K198" s="44" t="s">
        <v>1396</v>
      </c>
      <c r="L198" s="44" t="s">
        <v>98</v>
      </c>
      <c r="M198" s="45"/>
      <c r="N198" s="45"/>
      <c r="O198" s="45"/>
      <c r="P198" s="45"/>
      <c r="Q198" s="45"/>
      <c r="R198" s="44" t="s">
        <v>1374</v>
      </c>
      <c r="S198" s="44" t="s">
        <v>1397</v>
      </c>
      <c r="T198" s="27" t="s">
        <v>1398</v>
      </c>
      <c r="U198" s="29"/>
      <c r="V198" s="29"/>
      <c r="W198" s="29"/>
      <c r="X198" s="29"/>
      <c r="Y198" s="29"/>
      <c r="Z198" s="29"/>
      <c r="AA198" s="29"/>
      <c r="AB198" s="29"/>
      <c r="AC198" s="29"/>
      <c r="AD198" s="29"/>
      <c r="AE198" s="29"/>
      <c r="AF198" s="29"/>
      <c r="AG198" s="29"/>
      <c r="AH198" s="29"/>
      <c r="AI198" s="33" t="s">
        <v>1399</v>
      </c>
      <c r="AJ198" s="29"/>
      <c r="AK198" s="29"/>
    </row>
    <row r="199" spans="1:37" ht="90" customHeight="1">
      <c r="A199" s="69" t="s">
        <v>10</v>
      </c>
      <c r="B199" s="49" t="s">
        <v>1518</v>
      </c>
      <c r="C199" s="44" t="s">
        <v>1519</v>
      </c>
      <c r="D199" s="44" t="s">
        <v>1520</v>
      </c>
      <c r="E199" s="44" t="s">
        <v>319</v>
      </c>
      <c r="F199" s="58" t="s">
        <v>325</v>
      </c>
      <c r="G199" s="58"/>
      <c r="H199" s="58"/>
      <c r="I199" s="58"/>
      <c r="J199" s="48">
        <v>2010</v>
      </c>
      <c r="K199" s="44" t="s">
        <v>326</v>
      </c>
      <c r="L199" s="44" t="s">
        <v>197</v>
      </c>
      <c r="M199" s="45"/>
      <c r="N199" s="45"/>
      <c r="O199" s="45"/>
      <c r="P199" s="45"/>
      <c r="Q199" s="45"/>
      <c r="R199" s="44" t="s">
        <v>307</v>
      </c>
      <c r="S199" s="44" t="s">
        <v>308</v>
      </c>
      <c r="T199" s="27" t="s">
        <v>57</v>
      </c>
      <c r="U199" s="29"/>
      <c r="V199" s="29"/>
      <c r="W199" s="29"/>
      <c r="X199" s="29"/>
      <c r="Y199" s="29"/>
      <c r="Z199" s="29"/>
      <c r="AA199" s="29"/>
      <c r="AB199" s="29"/>
      <c r="AC199" s="29"/>
      <c r="AD199" s="29"/>
      <c r="AE199" s="29"/>
      <c r="AF199" s="29"/>
      <c r="AG199" s="29"/>
      <c r="AH199" s="29"/>
      <c r="AI199" s="33" t="s">
        <v>327</v>
      </c>
      <c r="AJ199" s="29"/>
      <c r="AK199" s="29"/>
    </row>
    <row r="200" spans="1:37" ht="47" customHeight="1">
      <c r="A200" s="69" t="s">
        <v>10</v>
      </c>
      <c r="B200" s="49" t="s">
        <v>1681</v>
      </c>
      <c r="C200" s="44" t="s">
        <v>1682</v>
      </c>
      <c r="D200" s="58"/>
      <c r="E200" s="58"/>
      <c r="F200" s="58"/>
      <c r="G200" s="58"/>
      <c r="H200" s="58"/>
      <c r="I200" s="58"/>
      <c r="J200" s="48">
        <v>2010</v>
      </c>
      <c r="K200" s="44" t="s">
        <v>1683</v>
      </c>
      <c r="L200" s="44" t="s">
        <v>117</v>
      </c>
      <c r="M200" s="45"/>
      <c r="N200" s="45"/>
      <c r="O200" s="45"/>
      <c r="P200" s="45"/>
      <c r="Q200" s="45"/>
      <c r="R200" s="44" t="s">
        <v>544</v>
      </c>
      <c r="S200" s="44" t="s">
        <v>1684</v>
      </c>
      <c r="T200" s="27" t="s">
        <v>1685</v>
      </c>
      <c r="U200" s="29" t="s">
        <v>1686</v>
      </c>
      <c r="V200" s="29" t="s">
        <v>953</v>
      </c>
      <c r="W200" s="29"/>
      <c r="X200" s="29"/>
      <c r="Y200" s="29"/>
      <c r="Z200" s="29"/>
      <c r="AA200" s="29"/>
      <c r="AB200" s="29"/>
      <c r="AC200" s="29"/>
      <c r="AD200" s="29"/>
      <c r="AE200" s="29"/>
      <c r="AF200" s="29"/>
      <c r="AG200" s="29"/>
      <c r="AH200" s="29"/>
      <c r="AI200" s="33" t="s">
        <v>1687</v>
      </c>
      <c r="AJ200" s="29"/>
      <c r="AK200" s="29"/>
    </row>
    <row r="201" spans="1:37" ht="53" customHeight="1">
      <c r="A201" s="71" t="s">
        <v>10</v>
      </c>
      <c r="B201" s="51" t="s">
        <v>1844</v>
      </c>
      <c r="C201" s="44" t="s">
        <v>1262</v>
      </c>
      <c r="D201" s="44" t="s">
        <v>1261</v>
      </c>
      <c r="E201" s="58"/>
      <c r="F201" s="58"/>
      <c r="G201" s="58"/>
      <c r="H201" s="58"/>
      <c r="I201" s="58"/>
      <c r="J201" s="48">
        <v>2010</v>
      </c>
      <c r="K201" s="44" t="s">
        <v>1845</v>
      </c>
      <c r="L201" s="44" t="s">
        <v>41</v>
      </c>
      <c r="M201" s="45"/>
      <c r="N201" s="45"/>
      <c r="O201" s="45"/>
      <c r="P201" s="45"/>
      <c r="Q201" s="45"/>
      <c r="R201" s="44" t="s">
        <v>940</v>
      </c>
      <c r="S201" s="44" t="s">
        <v>1846</v>
      </c>
      <c r="T201" s="27" t="s">
        <v>1847</v>
      </c>
      <c r="U201" s="29" t="s">
        <v>1848</v>
      </c>
      <c r="V201" s="29" t="s">
        <v>1257</v>
      </c>
      <c r="W201" s="29" t="s">
        <v>1849</v>
      </c>
      <c r="X201" s="29" t="s">
        <v>1850</v>
      </c>
      <c r="Y201" s="29" t="s">
        <v>1851</v>
      </c>
      <c r="Z201" s="29" t="s">
        <v>1852</v>
      </c>
      <c r="AA201" s="29"/>
      <c r="AB201" s="29"/>
      <c r="AC201" s="29"/>
      <c r="AD201" s="29"/>
      <c r="AE201" s="29"/>
      <c r="AF201" s="29"/>
      <c r="AG201" s="29"/>
      <c r="AH201" s="29"/>
      <c r="AI201" s="33" t="s">
        <v>1853</v>
      </c>
      <c r="AJ201" s="30"/>
      <c r="AK201" s="30"/>
    </row>
    <row r="202" spans="1:37" ht="69.75" customHeight="1">
      <c r="A202" s="69" t="s">
        <v>10</v>
      </c>
      <c r="B202" s="49" t="s">
        <v>2196</v>
      </c>
      <c r="C202" s="44" t="s">
        <v>2197</v>
      </c>
      <c r="D202" s="44" t="s">
        <v>2198</v>
      </c>
      <c r="E202" s="44" t="s">
        <v>2199</v>
      </c>
      <c r="F202" s="58"/>
      <c r="G202" s="58"/>
      <c r="H202" s="58"/>
      <c r="I202" s="58"/>
      <c r="J202" s="48">
        <v>2010</v>
      </c>
      <c r="K202" s="44" t="s">
        <v>2187</v>
      </c>
      <c r="L202" s="44" t="s">
        <v>2188</v>
      </c>
      <c r="M202" s="45" t="s">
        <v>2200</v>
      </c>
      <c r="N202" s="45"/>
      <c r="O202" s="45"/>
      <c r="P202" s="45"/>
      <c r="Q202" s="45"/>
      <c r="R202" s="44" t="s">
        <v>2189</v>
      </c>
      <c r="S202" s="44" t="s">
        <v>2201</v>
      </c>
      <c r="T202" s="27" t="s">
        <v>2202</v>
      </c>
      <c r="U202" s="29" t="s">
        <v>2203</v>
      </c>
      <c r="V202" s="29" t="s">
        <v>2204</v>
      </c>
      <c r="W202" s="29" t="s">
        <v>2205</v>
      </c>
      <c r="X202" s="29" t="s">
        <v>1001</v>
      </c>
      <c r="Y202" s="29" t="s">
        <v>2206</v>
      </c>
      <c r="Z202" s="29" t="s">
        <v>510</v>
      </c>
      <c r="AA202" s="29" t="s">
        <v>2207</v>
      </c>
      <c r="AB202" s="29"/>
      <c r="AC202" s="29"/>
      <c r="AD202" s="29"/>
      <c r="AE202" s="29"/>
      <c r="AF202" s="29"/>
      <c r="AG202" s="29"/>
      <c r="AH202" s="29"/>
      <c r="AI202" s="33" t="s">
        <v>2208</v>
      </c>
      <c r="AJ202" s="29"/>
      <c r="AK202" s="29"/>
    </row>
    <row r="203" spans="1:37" ht="58" customHeight="1">
      <c r="A203" s="69" t="s">
        <v>10</v>
      </c>
      <c r="B203" s="49" t="s">
        <v>2424</v>
      </c>
      <c r="C203" s="44" t="s">
        <v>2407</v>
      </c>
      <c r="D203" s="58"/>
      <c r="E203" s="58"/>
      <c r="F203" s="58"/>
      <c r="G203" s="58"/>
      <c r="H203" s="58"/>
      <c r="I203" s="58"/>
      <c r="J203" s="48">
        <v>2010</v>
      </c>
      <c r="K203" s="44" t="s">
        <v>2425</v>
      </c>
      <c r="L203" s="44" t="s">
        <v>117</v>
      </c>
      <c r="M203" s="45"/>
      <c r="N203" s="45"/>
      <c r="O203" s="45"/>
      <c r="P203" s="45"/>
      <c r="Q203" s="45"/>
      <c r="R203" s="44" t="s">
        <v>2409</v>
      </c>
      <c r="S203" s="44" t="s">
        <v>2426</v>
      </c>
      <c r="T203" s="27" t="s">
        <v>2427</v>
      </c>
      <c r="U203" s="29" t="s">
        <v>2412</v>
      </c>
      <c r="V203" s="29" t="s">
        <v>2428</v>
      </c>
      <c r="W203" s="29" t="s">
        <v>953</v>
      </c>
      <c r="X203" s="29"/>
      <c r="Y203" s="29"/>
      <c r="Z203" s="29"/>
      <c r="AA203" s="29"/>
      <c r="AB203" s="29"/>
      <c r="AC203" s="29"/>
      <c r="AD203" s="29"/>
      <c r="AE203" s="29"/>
      <c r="AF203" s="29"/>
      <c r="AG203" s="29"/>
      <c r="AH203" s="29"/>
      <c r="AI203" s="33" t="s">
        <v>2429</v>
      </c>
      <c r="AJ203" s="29"/>
      <c r="AK203" s="29"/>
    </row>
    <row r="204" spans="1:37" ht="58" customHeight="1">
      <c r="A204" s="71" t="s">
        <v>10</v>
      </c>
      <c r="B204" s="51" t="s">
        <v>2644</v>
      </c>
      <c r="C204" s="44" t="s">
        <v>1068</v>
      </c>
      <c r="D204" s="58"/>
      <c r="E204" s="58"/>
      <c r="F204" s="58"/>
      <c r="G204" s="58"/>
      <c r="H204" s="58"/>
      <c r="I204" s="58"/>
      <c r="J204" s="48">
        <v>2010</v>
      </c>
      <c r="K204" s="44" t="s">
        <v>40</v>
      </c>
      <c r="L204" s="44" t="s">
        <v>41</v>
      </c>
      <c r="M204" s="45"/>
      <c r="N204" s="45"/>
      <c r="O204" s="45"/>
      <c r="P204" s="45"/>
      <c r="Q204" s="45"/>
      <c r="R204" s="44" t="s">
        <v>940</v>
      </c>
      <c r="S204" s="44" t="s">
        <v>2645</v>
      </c>
      <c r="T204" s="27" t="s">
        <v>1847</v>
      </c>
      <c r="U204" s="29" t="s">
        <v>2646</v>
      </c>
      <c r="V204" s="29" t="s">
        <v>201</v>
      </c>
      <c r="W204" s="29" t="s">
        <v>1611</v>
      </c>
      <c r="X204" s="29" t="s">
        <v>2647</v>
      </c>
      <c r="Y204" s="29" t="s">
        <v>2648</v>
      </c>
      <c r="Z204" s="29"/>
      <c r="AA204" s="29"/>
      <c r="AB204" s="29"/>
      <c r="AC204" s="29"/>
      <c r="AD204" s="29"/>
      <c r="AE204" s="29"/>
      <c r="AF204" s="29"/>
      <c r="AG204" s="29"/>
      <c r="AH204" s="29"/>
      <c r="AI204" s="33" t="s">
        <v>2649</v>
      </c>
      <c r="AJ204" s="29"/>
      <c r="AK204" s="29"/>
    </row>
    <row r="205" spans="1:37" ht="62" customHeight="1">
      <c r="A205" s="71" t="s">
        <v>10</v>
      </c>
      <c r="B205" s="51" t="s">
        <v>2738</v>
      </c>
      <c r="C205" s="44" t="s">
        <v>2739</v>
      </c>
      <c r="D205" s="58"/>
      <c r="E205" s="58"/>
      <c r="F205" s="58"/>
      <c r="G205" s="58"/>
      <c r="H205" s="58"/>
      <c r="I205" s="58"/>
      <c r="J205" s="48">
        <v>2010</v>
      </c>
      <c r="K205" s="44" t="s">
        <v>2740</v>
      </c>
      <c r="L205" s="44" t="s">
        <v>41</v>
      </c>
      <c r="M205" s="45"/>
      <c r="N205" s="45"/>
      <c r="O205" s="45"/>
      <c r="P205" s="45"/>
      <c r="Q205" s="45"/>
      <c r="R205" s="44" t="s">
        <v>940</v>
      </c>
      <c r="S205" s="44" t="s">
        <v>2741</v>
      </c>
      <c r="T205" s="27" t="s">
        <v>57</v>
      </c>
      <c r="U205" s="29"/>
      <c r="V205" s="29"/>
      <c r="W205" s="29"/>
      <c r="X205" s="29"/>
      <c r="Y205" s="29"/>
      <c r="Z205" s="29"/>
      <c r="AA205" s="29"/>
      <c r="AB205" s="29"/>
      <c r="AC205" s="29"/>
      <c r="AD205" s="29"/>
      <c r="AE205" s="29"/>
      <c r="AF205" s="29"/>
      <c r="AG205" s="29"/>
      <c r="AH205" s="29"/>
      <c r="AI205" s="33" t="s">
        <v>2742</v>
      </c>
      <c r="AJ205" s="29"/>
      <c r="AK205" s="29"/>
    </row>
    <row r="206" spans="1:37" ht="84" customHeight="1">
      <c r="A206" s="71" t="s">
        <v>10</v>
      </c>
      <c r="B206" s="51" t="s">
        <v>2797</v>
      </c>
      <c r="C206" s="44" t="s">
        <v>1735</v>
      </c>
      <c r="D206" s="58" t="s">
        <v>2798</v>
      </c>
      <c r="E206" s="58"/>
      <c r="F206" s="58"/>
      <c r="G206" s="58"/>
      <c r="H206" s="58"/>
      <c r="I206" s="58"/>
      <c r="J206" s="48">
        <v>2010</v>
      </c>
      <c r="K206" s="44" t="s">
        <v>2799</v>
      </c>
      <c r="L206" s="44" t="s">
        <v>41</v>
      </c>
      <c r="M206" s="44" t="s">
        <v>631</v>
      </c>
      <c r="N206" s="45"/>
      <c r="O206" s="45"/>
      <c r="P206" s="45"/>
      <c r="Q206" s="45"/>
      <c r="R206" s="44" t="s">
        <v>940</v>
      </c>
      <c r="S206" s="44" t="s">
        <v>2800</v>
      </c>
      <c r="T206" s="27" t="s">
        <v>57</v>
      </c>
      <c r="U206" s="29"/>
      <c r="V206" s="29"/>
      <c r="W206" s="29"/>
      <c r="X206" s="29"/>
      <c r="Y206" s="29"/>
      <c r="Z206" s="29"/>
      <c r="AA206" s="29"/>
      <c r="AB206" s="29"/>
      <c r="AC206" s="29"/>
      <c r="AD206" s="29"/>
      <c r="AE206" s="29"/>
      <c r="AF206" s="29"/>
      <c r="AG206" s="29"/>
      <c r="AH206" s="29"/>
      <c r="AI206" s="33" t="s">
        <v>2801</v>
      </c>
      <c r="AJ206" s="29"/>
      <c r="AK206" s="29"/>
    </row>
    <row r="207" spans="1:37" ht="58" customHeight="1">
      <c r="A207" s="69" t="s">
        <v>10</v>
      </c>
      <c r="B207" s="49" t="s">
        <v>3091</v>
      </c>
      <c r="C207" s="44" t="s">
        <v>3092</v>
      </c>
      <c r="D207" s="58"/>
      <c r="E207" s="58"/>
      <c r="F207" s="58"/>
      <c r="G207" s="58"/>
      <c r="H207" s="58"/>
      <c r="I207" s="58"/>
      <c r="J207" s="48">
        <v>2010</v>
      </c>
      <c r="K207" s="44" t="s">
        <v>3093</v>
      </c>
      <c r="L207" s="44" t="s">
        <v>15</v>
      </c>
      <c r="M207" s="45"/>
      <c r="N207" s="45"/>
      <c r="O207" s="45"/>
      <c r="P207" s="45"/>
      <c r="Q207" s="45"/>
      <c r="R207" s="44" t="s">
        <v>86</v>
      </c>
      <c r="S207" s="44" t="s">
        <v>3094</v>
      </c>
      <c r="T207" s="27" t="s">
        <v>3095</v>
      </c>
      <c r="U207" s="29" t="s">
        <v>3096</v>
      </c>
      <c r="V207" s="29" t="s">
        <v>3097</v>
      </c>
      <c r="W207" s="29"/>
      <c r="X207" s="29"/>
      <c r="Y207" s="29"/>
      <c r="Z207" s="29"/>
      <c r="AA207" s="29"/>
      <c r="AB207" s="29"/>
      <c r="AC207" s="29"/>
      <c r="AD207" s="29"/>
      <c r="AE207" s="29"/>
      <c r="AF207" s="29"/>
      <c r="AG207" s="29"/>
      <c r="AH207" s="29"/>
      <c r="AI207" s="33" t="s">
        <v>3098</v>
      </c>
      <c r="AJ207" s="29"/>
      <c r="AK207" s="29"/>
    </row>
    <row r="208" spans="1:37" ht="72" customHeight="1">
      <c r="A208" s="74" t="s">
        <v>35</v>
      </c>
      <c r="B208" s="53" t="s">
        <v>850</v>
      </c>
      <c r="C208" s="52" t="s">
        <v>827</v>
      </c>
      <c r="D208" s="60"/>
      <c r="E208" s="60"/>
      <c r="F208" s="60"/>
      <c r="G208" s="60"/>
      <c r="H208" s="60"/>
      <c r="I208" s="60"/>
      <c r="J208" s="54" t="s">
        <v>851</v>
      </c>
      <c r="K208" s="52" t="s">
        <v>852</v>
      </c>
      <c r="L208" s="45" t="s">
        <v>525</v>
      </c>
      <c r="M208" s="53"/>
      <c r="N208" s="53"/>
      <c r="O208" s="53"/>
      <c r="P208" s="45"/>
      <c r="Q208" s="45"/>
      <c r="R208" s="52"/>
      <c r="S208" s="52" t="s">
        <v>853</v>
      </c>
      <c r="T208" s="35" t="s">
        <v>57</v>
      </c>
      <c r="U208" s="29"/>
      <c r="V208" s="29"/>
      <c r="W208" s="29"/>
      <c r="X208" s="29"/>
      <c r="Y208" s="29"/>
      <c r="Z208" s="29"/>
      <c r="AA208" s="29"/>
      <c r="AB208" s="29"/>
      <c r="AC208" s="29"/>
      <c r="AD208" s="29"/>
      <c r="AE208" s="29"/>
      <c r="AF208" s="29"/>
      <c r="AG208" s="29"/>
      <c r="AH208" s="29"/>
      <c r="AI208" s="36" t="s">
        <v>854</v>
      </c>
      <c r="AJ208" s="29"/>
      <c r="AK208" s="29"/>
    </row>
    <row r="209" spans="1:37" ht="40" customHeight="1">
      <c r="A209" s="75" t="s">
        <v>35</v>
      </c>
      <c r="B209" s="51" t="s">
        <v>1570</v>
      </c>
      <c r="C209" s="44" t="s">
        <v>1567</v>
      </c>
      <c r="D209" s="58"/>
      <c r="E209" s="58"/>
      <c r="F209" s="58"/>
      <c r="G209" s="58"/>
      <c r="H209" s="58"/>
      <c r="I209" s="58"/>
      <c r="J209" s="48">
        <v>2017</v>
      </c>
      <c r="K209" s="44" t="s">
        <v>1571</v>
      </c>
      <c r="L209" s="44" t="s">
        <v>1086</v>
      </c>
      <c r="M209" s="45"/>
      <c r="N209" s="45"/>
      <c r="O209" s="45"/>
      <c r="P209" s="45"/>
      <c r="Q209" s="45"/>
      <c r="R209" s="44" t="s">
        <v>188</v>
      </c>
      <c r="S209" s="44" t="s">
        <v>57</v>
      </c>
      <c r="T209" s="27" t="s">
        <v>1572</v>
      </c>
      <c r="U209" s="29" t="s">
        <v>1573</v>
      </c>
      <c r="V209" s="29" t="s">
        <v>201</v>
      </c>
      <c r="W209" s="29" t="s">
        <v>1574</v>
      </c>
      <c r="X209" s="29" t="s">
        <v>625</v>
      </c>
      <c r="Y209" s="29" t="s">
        <v>1575</v>
      </c>
      <c r="Z209" s="29" t="s">
        <v>1576</v>
      </c>
      <c r="AA209" s="29" t="s">
        <v>1577</v>
      </c>
      <c r="AB209" s="29"/>
      <c r="AC209" s="29"/>
      <c r="AD209" s="29"/>
      <c r="AE209" s="29"/>
      <c r="AF209" s="29"/>
      <c r="AG209" s="29"/>
      <c r="AH209" s="29"/>
      <c r="AI209" s="33" t="s">
        <v>1578</v>
      </c>
      <c r="AJ209" s="29"/>
      <c r="AK209" s="29"/>
    </row>
    <row r="210" spans="1:37" ht="72" customHeight="1">
      <c r="A210" s="72" t="s">
        <v>35</v>
      </c>
      <c r="B210" s="49" t="s">
        <v>2633</v>
      </c>
      <c r="C210" s="44" t="s">
        <v>1068</v>
      </c>
      <c r="D210" s="58"/>
      <c r="E210" s="58"/>
      <c r="F210" s="58"/>
      <c r="G210" s="58"/>
      <c r="H210" s="58"/>
      <c r="I210" s="58"/>
      <c r="J210" s="48">
        <v>2017</v>
      </c>
      <c r="K210" s="44" t="s">
        <v>2634</v>
      </c>
      <c r="L210" s="44" t="s">
        <v>41</v>
      </c>
      <c r="M210" s="45"/>
      <c r="N210" s="45"/>
      <c r="O210" s="45"/>
      <c r="P210" s="45"/>
      <c r="Q210" s="45"/>
      <c r="R210" s="44" t="s">
        <v>940</v>
      </c>
      <c r="S210" s="44" t="s">
        <v>2635</v>
      </c>
      <c r="T210" s="27" t="s">
        <v>2636</v>
      </c>
      <c r="U210" s="29" t="s">
        <v>952</v>
      </c>
      <c r="V210" s="29" t="s">
        <v>1175</v>
      </c>
      <c r="W210" s="29" t="s">
        <v>202</v>
      </c>
      <c r="X210" s="29" t="s">
        <v>1950</v>
      </c>
      <c r="Y210" s="29" t="s">
        <v>2637</v>
      </c>
      <c r="Z210" s="29" t="s">
        <v>2638</v>
      </c>
      <c r="AA210" s="29"/>
      <c r="AB210" s="29"/>
      <c r="AC210" s="29"/>
      <c r="AD210" s="29"/>
      <c r="AE210" s="29"/>
      <c r="AF210" s="29"/>
      <c r="AG210" s="29"/>
      <c r="AH210" s="29"/>
      <c r="AI210" s="33" t="s">
        <v>2639</v>
      </c>
      <c r="AJ210" s="29"/>
      <c r="AK210" s="29"/>
    </row>
    <row r="211" spans="1:37" ht="57" customHeight="1">
      <c r="A211" s="72" t="s">
        <v>35</v>
      </c>
      <c r="B211" s="49" t="s">
        <v>51</v>
      </c>
      <c r="C211" s="44" t="s">
        <v>37</v>
      </c>
      <c r="D211" s="44" t="s">
        <v>52</v>
      </c>
      <c r="E211" s="44" t="s">
        <v>39</v>
      </c>
      <c r="F211" s="44" t="s">
        <v>53</v>
      </c>
      <c r="G211" s="44" t="s">
        <v>54</v>
      </c>
      <c r="H211" s="58"/>
      <c r="I211" s="58"/>
      <c r="J211" s="48">
        <v>2016</v>
      </c>
      <c r="K211" s="44" t="s">
        <v>55</v>
      </c>
      <c r="L211" s="44" t="s">
        <v>41</v>
      </c>
      <c r="M211" s="45"/>
      <c r="N211" s="45"/>
      <c r="O211" s="45"/>
      <c r="P211" s="45"/>
      <c r="Q211" s="45"/>
      <c r="R211" s="44" t="s">
        <v>43</v>
      </c>
      <c r="S211" s="44" t="s">
        <v>56</v>
      </c>
      <c r="T211" s="27" t="s">
        <v>57</v>
      </c>
      <c r="U211" s="29"/>
      <c r="V211" s="29"/>
      <c r="W211" s="29"/>
      <c r="X211" s="29"/>
      <c r="Y211" s="29"/>
      <c r="Z211" s="29"/>
      <c r="AA211" s="29"/>
      <c r="AB211" s="29"/>
      <c r="AC211" s="29"/>
      <c r="AD211" s="29"/>
      <c r="AE211" s="29"/>
      <c r="AF211" s="29"/>
      <c r="AG211" s="29"/>
      <c r="AH211" s="29"/>
      <c r="AI211" s="33" t="s">
        <v>58</v>
      </c>
      <c r="AJ211" s="29"/>
      <c r="AK211" s="29"/>
    </row>
    <row r="212" spans="1:37" ht="61" customHeight="1">
      <c r="A212" s="72" t="s">
        <v>35</v>
      </c>
      <c r="B212" s="49" t="s">
        <v>95</v>
      </c>
      <c r="C212" s="44" t="s">
        <v>96</v>
      </c>
      <c r="D212" s="58"/>
      <c r="E212" s="58"/>
      <c r="F212" s="58"/>
      <c r="G212" s="58"/>
      <c r="H212" s="58"/>
      <c r="I212" s="58"/>
      <c r="J212" s="48">
        <v>2016</v>
      </c>
      <c r="K212" s="44" t="s">
        <v>97</v>
      </c>
      <c r="L212" s="44" t="s">
        <v>98</v>
      </c>
      <c r="M212" s="45"/>
      <c r="N212" s="45"/>
      <c r="O212" s="45"/>
      <c r="P212" s="45"/>
      <c r="Q212" s="45"/>
      <c r="R212" s="44" t="s">
        <v>99</v>
      </c>
      <c r="S212" s="44" t="s">
        <v>100</v>
      </c>
      <c r="T212" s="27" t="s">
        <v>101</v>
      </c>
      <c r="U212" s="29"/>
      <c r="V212" s="29"/>
      <c r="W212" s="29"/>
      <c r="X212" s="29"/>
      <c r="Y212" s="29"/>
      <c r="Z212" s="29"/>
      <c r="AA212" s="29"/>
      <c r="AB212" s="29"/>
      <c r="AC212" s="29"/>
      <c r="AD212" s="29"/>
      <c r="AE212" s="29"/>
      <c r="AF212" s="29"/>
      <c r="AG212" s="29"/>
      <c r="AH212" s="29"/>
      <c r="AI212" s="33" t="s">
        <v>102</v>
      </c>
      <c r="AJ212" s="29"/>
      <c r="AK212" s="29"/>
    </row>
    <row r="213" spans="1:37" ht="62" customHeight="1">
      <c r="A213" s="72" t="s">
        <v>35</v>
      </c>
      <c r="B213" s="49" t="s">
        <v>685</v>
      </c>
      <c r="C213" s="44" t="s">
        <v>150</v>
      </c>
      <c r="D213" s="44" t="s">
        <v>686</v>
      </c>
      <c r="E213" s="44" t="s">
        <v>687</v>
      </c>
      <c r="F213" s="44" t="s">
        <v>688</v>
      </c>
      <c r="G213" s="44" t="s">
        <v>689</v>
      </c>
      <c r="H213" s="58"/>
      <c r="I213" s="58"/>
      <c r="J213" s="48">
        <v>2016</v>
      </c>
      <c r="K213" s="44" t="s">
        <v>690</v>
      </c>
      <c r="L213" s="44" t="s">
        <v>154</v>
      </c>
      <c r="M213" s="45"/>
      <c r="N213" s="45"/>
      <c r="O213" s="45"/>
      <c r="P213" s="45"/>
      <c r="Q213" s="45"/>
      <c r="R213" s="44" t="s">
        <v>264</v>
      </c>
      <c r="S213" s="44" t="s">
        <v>691</v>
      </c>
      <c r="T213" s="27" t="s">
        <v>692</v>
      </c>
      <c r="U213" s="29" t="s">
        <v>693</v>
      </c>
      <c r="V213" s="29" t="s">
        <v>694</v>
      </c>
      <c r="W213" s="29" t="s">
        <v>695</v>
      </c>
      <c r="X213" s="29" t="s">
        <v>696</v>
      </c>
      <c r="Y213" s="29" t="s">
        <v>697</v>
      </c>
      <c r="Z213" s="29"/>
      <c r="AA213" s="29"/>
      <c r="AB213" s="29"/>
      <c r="AC213" s="29"/>
      <c r="AD213" s="29"/>
      <c r="AE213" s="29"/>
      <c r="AF213" s="29"/>
      <c r="AG213" s="29"/>
      <c r="AH213" s="29"/>
      <c r="AI213" s="33" t="s">
        <v>698</v>
      </c>
      <c r="AJ213" s="29"/>
      <c r="AK213" s="29"/>
    </row>
    <row r="214" spans="1:37" ht="55" customHeight="1">
      <c r="A214" s="73" t="s">
        <v>35</v>
      </c>
      <c r="B214" s="45" t="s">
        <v>780</v>
      </c>
      <c r="C214" s="46" t="s">
        <v>675</v>
      </c>
      <c r="D214" s="46" t="s">
        <v>781</v>
      </c>
      <c r="E214" s="46" t="s">
        <v>782</v>
      </c>
      <c r="F214" s="46" t="s">
        <v>783</v>
      </c>
      <c r="G214" s="57"/>
      <c r="H214" s="57"/>
      <c r="I214" s="57"/>
      <c r="J214" s="48">
        <v>2016</v>
      </c>
      <c r="K214" s="45" t="s">
        <v>60</v>
      </c>
      <c r="L214" s="46" t="s">
        <v>42</v>
      </c>
      <c r="M214" s="46" t="s">
        <v>784</v>
      </c>
      <c r="N214" s="46" t="s">
        <v>785</v>
      </c>
      <c r="O214" s="45"/>
      <c r="P214" s="45"/>
      <c r="Q214" s="45"/>
      <c r="R214" s="46" t="s">
        <v>243</v>
      </c>
      <c r="S214" s="46" t="s">
        <v>786</v>
      </c>
      <c r="T214" s="29" t="s">
        <v>510</v>
      </c>
      <c r="U214" s="29" t="s">
        <v>787</v>
      </c>
      <c r="V214" s="29" t="s">
        <v>788</v>
      </c>
      <c r="W214" s="29" t="s">
        <v>789</v>
      </c>
      <c r="X214" s="29" t="s">
        <v>790</v>
      </c>
      <c r="Y214" s="29" t="s">
        <v>791</v>
      </c>
      <c r="Z214" s="30"/>
      <c r="AA214" s="30"/>
      <c r="AB214" s="30"/>
      <c r="AC214" s="30"/>
      <c r="AD214" s="30"/>
      <c r="AE214" s="30"/>
      <c r="AF214" s="30"/>
      <c r="AG214" s="30"/>
      <c r="AH214" s="30"/>
      <c r="AI214" s="31" t="s">
        <v>792</v>
      </c>
      <c r="AJ214" s="29"/>
      <c r="AK214" s="29"/>
    </row>
    <row r="215" spans="1:37" ht="43" customHeight="1">
      <c r="A215" s="72" t="s">
        <v>35</v>
      </c>
      <c r="B215" s="49" t="s">
        <v>948</v>
      </c>
      <c r="C215" s="44" t="s">
        <v>939</v>
      </c>
      <c r="D215" s="58"/>
      <c r="E215" s="58"/>
      <c r="F215" s="58"/>
      <c r="G215" s="58"/>
      <c r="H215" s="58"/>
      <c r="I215" s="58"/>
      <c r="J215" s="48">
        <v>2016</v>
      </c>
      <c r="K215" s="44" t="s">
        <v>949</v>
      </c>
      <c r="L215" s="44" t="s">
        <v>41</v>
      </c>
      <c r="M215" s="45"/>
      <c r="N215" s="45"/>
      <c r="O215" s="45"/>
      <c r="P215" s="45"/>
      <c r="Q215" s="45"/>
      <c r="R215" s="44" t="s">
        <v>940</v>
      </c>
      <c r="S215" s="44" t="s">
        <v>950</v>
      </c>
      <c r="T215" s="27" t="s">
        <v>951</v>
      </c>
      <c r="U215" s="29" t="s">
        <v>952</v>
      </c>
      <c r="V215" s="29" t="s">
        <v>953</v>
      </c>
      <c r="W215" s="29" t="s">
        <v>954</v>
      </c>
      <c r="X215" s="29"/>
      <c r="Y215" s="29"/>
      <c r="Z215" s="29"/>
      <c r="AA215" s="29"/>
      <c r="AB215" s="29"/>
      <c r="AC215" s="29"/>
      <c r="AD215" s="29"/>
      <c r="AE215" s="29"/>
      <c r="AF215" s="29"/>
      <c r="AG215" s="29"/>
      <c r="AH215" s="29"/>
      <c r="AI215" s="33" t="s">
        <v>955</v>
      </c>
      <c r="AJ215" s="29"/>
      <c r="AK215" s="29"/>
    </row>
    <row r="216" spans="1:37" ht="58" customHeight="1">
      <c r="A216" s="72" t="s">
        <v>35</v>
      </c>
      <c r="B216" s="49" t="s">
        <v>1013</v>
      </c>
      <c r="C216" s="44" t="s">
        <v>565</v>
      </c>
      <c r="D216" s="58"/>
      <c r="E216" s="58"/>
      <c r="F216" s="58"/>
      <c r="G216" s="58"/>
      <c r="H216" s="58"/>
      <c r="I216" s="58"/>
      <c r="J216" s="48">
        <v>2016</v>
      </c>
      <c r="K216" s="44" t="s">
        <v>1014</v>
      </c>
      <c r="L216" s="44" t="s">
        <v>117</v>
      </c>
      <c r="M216" s="45"/>
      <c r="N216" s="45"/>
      <c r="O216" s="45"/>
      <c r="P216" s="45"/>
      <c r="Q216" s="45"/>
      <c r="R216" s="44" t="s">
        <v>1015</v>
      </c>
      <c r="S216" s="44" t="s">
        <v>1016</v>
      </c>
      <c r="T216" s="27" t="s">
        <v>1017</v>
      </c>
      <c r="U216" s="29" t="s">
        <v>1018</v>
      </c>
      <c r="V216" s="29" t="s">
        <v>1019</v>
      </c>
      <c r="W216" s="29" t="s">
        <v>953</v>
      </c>
      <c r="X216" s="29" t="s">
        <v>1020</v>
      </c>
      <c r="Y216" s="29"/>
      <c r="Z216" s="29"/>
      <c r="AA216" s="29"/>
      <c r="AB216" s="29"/>
      <c r="AC216" s="29"/>
      <c r="AD216" s="29"/>
      <c r="AE216" s="29"/>
      <c r="AF216" s="29"/>
      <c r="AG216" s="29"/>
      <c r="AH216" s="29"/>
      <c r="AI216" s="33" t="s">
        <v>1021</v>
      </c>
      <c r="AJ216" s="29"/>
      <c r="AK216" s="29"/>
    </row>
    <row r="217" spans="1:37" ht="43" customHeight="1">
      <c r="A217" s="72" t="s">
        <v>35</v>
      </c>
      <c r="B217" s="49" t="s">
        <v>1417</v>
      </c>
      <c r="C217" s="44" t="s">
        <v>1418</v>
      </c>
      <c r="D217" s="58"/>
      <c r="E217" s="58"/>
      <c r="F217" s="58"/>
      <c r="G217" s="58"/>
      <c r="H217" s="58"/>
      <c r="I217" s="58"/>
      <c r="J217" s="48">
        <v>2016</v>
      </c>
      <c r="K217" s="44" t="s">
        <v>1419</v>
      </c>
      <c r="L217" s="44" t="s">
        <v>117</v>
      </c>
      <c r="M217" s="45"/>
      <c r="N217" s="45"/>
      <c r="O217" s="45"/>
      <c r="P217" s="45"/>
      <c r="Q217" s="45"/>
      <c r="R217" s="44" t="s">
        <v>1420</v>
      </c>
      <c r="S217" s="44" t="s">
        <v>1421</v>
      </c>
      <c r="T217" s="27" t="s">
        <v>1422</v>
      </c>
      <c r="U217" s="29" t="s">
        <v>1423</v>
      </c>
      <c r="V217" s="29" t="s">
        <v>1424</v>
      </c>
      <c r="W217" s="29" t="s">
        <v>1425</v>
      </c>
      <c r="X217" s="29" t="s">
        <v>1426</v>
      </c>
      <c r="Y217" s="29" t="s">
        <v>1427</v>
      </c>
      <c r="Z217" s="29" t="s">
        <v>1428</v>
      </c>
      <c r="AA217" s="29" t="s">
        <v>1429</v>
      </c>
      <c r="AB217" s="29"/>
      <c r="AC217" s="29"/>
      <c r="AD217" s="29"/>
      <c r="AE217" s="29"/>
      <c r="AF217" s="29"/>
      <c r="AG217" s="29"/>
      <c r="AH217" s="29"/>
      <c r="AI217" s="33" t="s">
        <v>1430</v>
      </c>
      <c r="AJ217" s="29"/>
      <c r="AK217" s="29"/>
    </row>
    <row r="218" spans="1:37" ht="59" customHeight="1">
      <c r="A218" s="75" t="s">
        <v>35</v>
      </c>
      <c r="B218" s="51" t="s">
        <v>1579</v>
      </c>
      <c r="C218" s="44" t="s">
        <v>1567</v>
      </c>
      <c r="D218" s="58"/>
      <c r="E218" s="58"/>
      <c r="F218" s="58"/>
      <c r="G218" s="58"/>
      <c r="H218" s="58"/>
      <c r="I218" s="58"/>
      <c r="J218" s="48">
        <v>2016</v>
      </c>
      <c r="K218" s="44" t="s">
        <v>1580</v>
      </c>
      <c r="L218" s="44" t="s">
        <v>1086</v>
      </c>
      <c r="M218" s="45"/>
      <c r="N218" s="45"/>
      <c r="O218" s="45"/>
      <c r="P218" s="45"/>
      <c r="Q218" s="45"/>
      <c r="R218" s="44" t="s">
        <v>188</v>
      </c>
      <c r="S218" s="44" t="s">
        <v>1581</v>
      </c>
      <c r="T218" s="27" t="s">
        <v>1582</v>
      </c>
      <c r="U218" s="29"/>
      <c r="V218" s="29"/>
      <c r="W218" s="29"/>
      <c r="X218" s="29"/>
      <c r="Y218" s="29"/>
      <c r="Z218" s="29"/>
      <c r="AA218" s="29"/>
      <c r="AB218" s="29"/>
      <c r="AC218" s="29"/>
      <c r="AD218" s="29"/>
      <c r="AE218" s="29"/>
      <c r="AF218" s="29"/>
      <c r="AG218" s="29"/>
      <c r="AH218" s="29"/>
      <c r="AI218" s="33" t="s">
        <v>1583</v>
      </c>
      <c r="AJ218" s="29"/>
      <c r="AK218" s="29"/>
    </row>
    <row r="219" spans="1:37" ht="82" customHeight="1">
      <c r="A219" s="72" t="s">
        <v>35</v>
      </c>
      <c r="B219" s="49" t="s">
        <v>1643</v>
      </c>
      <c r="C219" s="44" t="s">
        <v>1635</v>
      </c>
      <c r="D219" s="44" t="s">
        <v>39</v>
      </c>
      <c r="E219" s="58"/>
      <c r="F219" s="58"/>
      <c r="G219" s="58"/>
      <c r="H219" s="58"/>
      <c r="I219" s="58"/>
      <c r="J219" s="48">
        <v>2016</v>
      </c>
      <c r="K219" s="44" t="s">
        <v>1644</v>
      </c>
      <c r="L219" s="44" t="s">
        <v>41</v>
      </c>
      <c r="M219" s="45"/>
      <c r="N219" s="45"/>
      <c r="O219" s="45"/>
      <c r="P219" s="45"/>
      <c r="Q219" s="45"/>
      <c r="R219" s="44" t="s">
        <v>1637</v>
      </c>
      <c r="S219" s="44" t="s">
        <v>57</v>
      </c>
      <c r="T219" s="27" t="s">
        <v>57</v>
      </c>
      <c r="U219" s="29"/>
      <c r="V219" s="29"/>
      <c r="W219" s="29"/>
      <c r="X219" s="29"/>
      <c r="Y219" s="29"/>
      <c r="Z219" s="29"/>
      <c r="AA219" s="29"/>
      <c r="AB219" s="29"/>
      <c r="AC219" s="29"/>
      <c r="AD219" s="29"/>
      <c r="AE219" s="29"/>
      <c r="AF219" s="29"/>
      <c r="AG219" s="29"/>
      <c r="AH219" s="29"/>
      <c r="AI219" s="33" t="s">
        <v>1645</v>
      </c>
      <c r="AJ219" s="29"/>
      <c r="AK219" s="29"/>
    </row>
    <row r="220" spans="1:37" ht="330">
      <c r="A220" s="72" t="s">
        <v>35</v>
      </c>
      <c r="B220" s="49" t="s">
        <v>1792</v>
      </c>
      <c r="C220" s="44" t="s">
        <v>151</v>
      </c>
      <c r="D220" s="44" t="s">
        <v>150</v>
      </c>
      <c r="E220" s="44" t="s">
        <v>1793</v>
      </c>
      <c r="F220" s="44" t="s">
        <v>1794</v>
      </c>
      <c r="G220" s="58"/>
      <c r="H220" s="58"/>
      <c r="I220" s="58"/>
      <c r="J220" s="48">
        <v>2016</v>
      </c>
      <c r="K220" s="44" t="s">
        <v>690</v>
      </c>
      <c r="L220" s="44" t="s">
        <v>154</v>
      </c>
      <c r="M220" s="44" t="s">
        <v>153</v>
      </c>
      <c r="N220" s="45"/>
      <c r="O220" s="45"/>
      <c r="P220" s="45"/>
      <c r="Q220" s="45"/>
      <c r="R220" s="44"/>
      <c r="S220" s="44" t="s">
        <v>1795</v>
      </c>
      <c r="T220" s="27" t="s">
        <v>1796</v>
      </c>
      <c r="U220" s="29" t="s">
        <v>1797</v>
      </c>
      <c r="V220" s="29" t="s">
        <v>1798</v>
      </c>
      <c r="W220" s="29" t="s">
        <v>1799</v>
      </c>
      <c r="X220" s="29" t="s">
        <v>1591</v>
      </c>
      <c r="Y220" s="29"/>
      <c r="Z220" s="29"/>
      <c r="AA220" s="29"/>
      <c r="AB220" s="29"/>
      <c r="AC220" s="29"/>
      <c r="AD220" s="29"/>
      <c r="AE220" s="29"/>
      <c r="AF220" s="29"/>
      <c r="AG220" s="29"/>
      <c r="AH220" s="29"/>
      <c r="AI220" s="33" t="s">
        <v>1800</v>
      </c>
      <c r="AJ220" s="29"/>
      <c r="AK220" s="29"/>
    </row>
    <row r="221" spans="1:37" ht="101" customHeight="1">
      <c r="A221" s="72" t="s">
        <v>35</v>
      </c>
      <c r="B221" s="49" t="s">
        <v>1862</v>
      </c>
      <c r="C221" s="44" t="s">
        <v>1597</v>
      </c>
      <c r="D221" s="58"/>
      <c r="E221" s="58"/>
      <c r="F221" s="58"/>
      <c r="G221" s="58"/>
      <c r="H221" s="58"/>
      <c r="I221" s="58"/>
      <c r="J221" s="48">
        <v>2016</v>
      </c>
      <c r="K221" s="44" t="s">
        <v>1863</v>
      </c>
      <c r="L221" s="44" t="s">
        <v>631</v>
      </c>
      <c r="M221" s="45"/>
      <c r="N221" s="45"/>
      <c r="O221" s="45"/>
      <c r="P221" s="45"/>
      <c r="Q221" s="45"/>
      <c r="R221" s="44" t="s">
        <v>1864</v>
      </c>
      <c r="S221" s="44" t="s">
        <v>1865</v>
      </c>
      <c r="T221" s="27" t="s">
        <v>57</v>
      </c>
      <c r="U221" s="29"/>
      <c r="V221" s="29"/>
      <c r="W221" s="29"/>
      <c r="X221" s="29"/>
      <c r="Y221" s="29"/>
      <c r="Z221" s="29"/>
      <c r="AA221" s="29"/>
      <c r="AB221" s="29"/>
      <c r="AC221" s="29"/>
      <c r="AD221" s="29"/>
      <c r="AE221" s="29"/>
      <c r="AF221" s="29"/>
      <c r="AG221" s="29"/>
      <c r="AH221" s="29"/>
      <c r="AI221" s="33" t="s">
        <v>1866</v>
      </c>
      <c r="AJ221" s="29"/>
      <c r="AK221" s="29"/>
    </row>
    <row r="222" spans="1:37" ht="69.75" customHeight="1">
      <c r="A222" s="72" t="s">
        <v>35</v>
      </c>
      <c r="B222" s="49" t="s">
        <v>1883</v>
      </c>
      <c r="C222" s="44" t="s">
        <v>1884</v>
      </c>
      <c r="D222" s="44" t="s">
        <v>1885</v>
      </c>
      <c r="E222" s="58"/>
      <c r="F222" s="58"/>
      <c r="G222" s="58"/>
      <c r="H222" s="58"/>
      <c r="I222" s="58"/>
      <c r="J222" s="48">
        <v>2016</v>
      </c>
      <c r="K222" s="44" t="s">
        <v>1886</v>
      </c>
      <c r="L222" s="44" t="s">
        <v>1086</v>
      </c>
      <c r="M222" s="45"/>
      <c r="N222" s="45"/>
      <c r="O222" s="45"/>
      <c r="P222" s="45"/>
      <c r="Q222" s="45"/>
      <c r="R222" s="44" t="s">
        <v>1887</v>
      </c>
      <c r="S222" s="44" t="s">
        <v>1888</v>
      </c>
      <c r="T222" s="27" t="s">
        <v>510</v>
      </c>
      <c r="U222" s="29" t="s">
        <v>1889</v>
      </c>
      <c r="V222" s="29" t="s">
        <v>1890</v>
      </c>
      <c r="W222" s="29" t="s">
        <v>441</v>
      </c>
      <c r="X222" s="29" t="s">
        <v>1891</v>
      </c>
      <c r="Y222" s="29"/>
      <c r="Z222" s="29"/>
      <c r="AA222" s="29"/>
      <c r="AB222" s="29"/>
      <c r="AC222" s="29"/>
      <c r="AD222" s="29"/>
      <c r="AE222" s="29"/>
      <c r="AF222" s="29"/>
      <c r="AG222" s="29"/>
      <c r="AH222" s="29"/>
      <c r="AI222" s="33" t="s">
        <v>1892</v>
      </c>
      <c r="AJ222" s="29"/>
      <c r="AK222" s="29"/>
    </row>
    <row r="223" spans="1:37" ht="101" customHeight="1">
      <c r="A223" s="73" t="s">
        <v>35</v>
      </c>
      <c r="B223" s="49" t="s">
        <v>2256</v>
      </c>
      <c r="C223" s="44" t="s">
        <v>319</v>
      </c>
      <c r="D223" s="44" t="s">
        <v>542</v>
      </c>
      <c r="E223" s="44" t="s">
        <v>554</v>
      </c>
      <c r="F223" s="44" t="s">
        <v>2233</v>
      </c>
      <c r="G223" s="58"/>
      <c r="H223" s="58"/>
      <c r="I223" s="58"/>
      <c r="J223" s="48">
        <v>2016</v>
      </c>
      <c r="K223" s="44" t="s">
        <v>1473</v>
      </c>
      <c r="L223" s="44" t="s">
        <v>631</v>
      </c>
      <c r="M223" s="44" t="s">
        <v>42</v>
      </c>
      <c r="N223" s="44" t="s">
        <v>197</v>
      </c>
      <c r="O223" s="45"/>
      <c r="P223" s="45"/>
      <c r="Q223" s="45"/>
      <c r="R223" s="44" t="s">
        <v>2257</v>
      </c>
      <c r="S223" s="44" t="s">
        <v>2258</v>
      </c>
      <c r="T223" s="27" t="s">
        <v>510</v>
      </c>
      <c r="U223" s="29" t="s">
        <v>2259</v>
      </c>
      <c r="V223" s="29" t="s">
        <v>2260</v>
      </c>
      <c r="W223" s="29" t="s">
        <v>2261</v>
      </c>
      <c r="X223" s="29" t="s">
        <v>2262</v>
      </c>
      <c r="Y223" s="29"/>
      <c r="Z223" s="29"/>
      <c r="AA223" s="29"/>
      <c r="AB223" s="29"/>
      <c r="AC223" s="29"/>
      <c r="AD223" s="29"/>
      <c r="AE223" s="29"/>
      <c r="AF223" s="29"/>
      <c r="AG223" s="29"/>
      <c r="AH223" s="29"/>
      <c r="AI223" s="33" t="s">
        <v>2263</v>
      </c>
      <c r="AJ223" s="29"/>
      <c r="AK223" s="29"/>
    </row>
    <row r="224" spans="1:37" ht="57" customHeight="1">
      <c r="A224" s="75" t="s">
        <v>35</v>
      </c>
      <c r="B224" s="51" t="s">
        <v>2287</v>
      </c>
      <c r="C224" s="44" t="s">
        <v>2288</v>
      </c>
      <c r="D224" s="44" t="s">
        <v>939</v>
      </c>
      <c r="E224" s="58"/>
      <c r="F224" s="58"/>
      <c r="G224" s="58"/>
      <c r="H224" s="58"/>
      <c r="I224" s="58"/>
      <c r="J224" s="48">
        <v>2016</v>
      </c>
      <c r="K224" s="44" t="s">
        <v>2289</v>
      </c>
      <c r="L224" s="44" t="s">
        <v>41</v>
      </c>
      <c r="M224" s="44" t="s">
        <v>2290</v>
      </c>
      <c r="N224" s="45"/>
      <c r="O224" s="45"/>
      <c r="P224" s="45"/>
      <c r="Q224" s="45"/>
      <c r="R224" s="44" t="s">
        <v>940</v>
      </c>
      <c r="S224" s="44" t="s">
        <v>2291</v>
      </c>
      <c r="T224" s="27" t="s">
        <v>2292</v>
      </c>
      <c r="U224" s="29" t="s">
        <v>1056</v>
      </c>
      <c r="V224" s="29" t="s">
        <v>963</v>
      </c>
      <c r="W224" s="29" t="s">
        <v>2293</v>
      </c>
      <c r="X224" s="29" t="s">
        <v>2294</v>
      </c>
      <c r="Y224" s="29" t="s">
        <v>2295</v>
      </c>
      <c r="Z224" s="29"/>
      <c r="AA224" s="29"/>
      <c r="AB224" s="29"/>
      <c r="AC224" s="29"/>
      <c r="AD224" s="29"/>
      <c r="AE224" s="29"/>
      <c r="AF224" s="29"/>
      <c r="AG224" s="29"/>
      <c r="AH224" s="29"/>
      <c r="AI224" s="33" t="s">
        <v>2296</v>
      </c>
      <c r="AJ224" s="29"/>
      <c r="AK224" s="29"/>
    </row>
    <row r="225" spans="1:37" ht="69.75" customHeight="1">
      <c r="A225" s="73" t="s">
        <v>35</v>
      </c>
      <c r="B225" s="45" t="s">
        <v>2807</v>
      </c>
      <c r="C225" s="46" t="s">
        <v>783</v>
      </c>
      <c r="D225" s="46" t="s">
        <v>675</v>
      </c>
      <c r="E225" s="46" t="s">
        <v>781</v>
      </c>
      <c r="F225" s="57"/>
      <c r="G225" s="57"/>
      <c r="H225" s="57"/>
      <c r="I225" s="57"/>
      <c r="J225" s="48">
        <v>2016</v>
      </c>
      <c r="K225" s="45" t="s">
        <v>264</v>
      </c>
      <c r="L225" s="46" t="s">
        <v>42</v>
      </c>
      <c r="M225" s="46" t="s">
        <v>784</v>
      </c>
      <c r="N225" s="45"/>
      <c r="O225" s="45"/>
      <c r="P225" s="45"/>
      <c r="Q225" s="45"/>
      <c r="R225" s="46" t="s">
        <v>243</v>
      </c>
      <c r="S225" s="46" t="s">
        <v>2808</v>
      </c>
      <c r="T225" s="29" t="s">
        <v>2809</v>
      </c>
      <c r="U225" s="29" t="s">
        <v>2810</v>
      </c>
      <c r="V225" s="29" t="s">
        <v>2811</v>
      </c>
      <c r="W225" s="29" t="s">
        <v>2812</v>
      </c>
      <c r="X225" s="29" t="s">
        <v>2813</v>
      </c>
      <c r="Y225" s="29" t="s">
        <v>2814</v>
      </c>
      <c r="Z225" s="30"/>
      <c r="AA225" s="30"/>
      <c r="AB225" s="30"/>
      <c r="AC225" s="30"/>
      <c r="AD225" s="30"/>
      <c r="AE225" s="30"/>
      <c r="AF225" s="30"/>
      <c r="AG225" s="30"/>
      <c r="AH225" s="30"/>
      <c r="AI225" s="31" t="s">
        <v>2815</v>
      </c>
      <c r="AJ225" s="29"/>
      <c r="AK225" s="29"/>
    </row>
    <row r="226" spans="1:37" ht="60" customHeight="1">
      <c r="A226" s="72" t="s">
        <v>35</v>
      </c>
      <c r="B226" s="49" t="s">
        <v>3020</v>
      </c>
      <c r="C226" s="44" t="s">
        <v>3021</v>
      </c>
      <c r="D226" s="58"/>
      <c r="E226" s="58"/>
      <c r="F226" s="58"/>
      <c r="G226" s="58"/>
      <c r="H226" s="58"/>
      <c r="I226" s="58"/>
      <c r="J226" s="48">
        <v>2016</v>
      </c>
      <c r="K226" s="44" t="s">
        <v>3022</v>
      </c>
      <c r="L226" s="44" t="s">
        <v>153</v>
      </c>
      <c r="M226" s="45"/>
      <c r="N226" s="45"/>
      <c r="O226" s="45"/>
      <c r="P226" s="45"/>
      <c r="Q226" s="45"/>
      <c r="R226" s="44"/>
      <c r="S226" s="44" t="s">
        <v>3023</v>
      </c>
      <c r="T226" s="27" t="s">
        <v>3024</v>
      </c>
      <c r="U226" s="29" t="s">
        <v>3025</v>
      </c>
      <c r="V226" s="29" t="s">
        <v>3026</v>
      </c>
      <c r="W226" s="29" t="s">
        <v>3027</v>
      </c>
      <c r="X226" s="29"/>
      <c r="Y226" s="29"/>
      <c r="Z226" s="29"/>
      <c r="AA226" s="29"/>
      <c r="AB226" s="29"/>
      <c r="AC226" s="29"/>
      <c r="AD226" s="29"/>
      <c r="AE226" s="29"/>
      <c r="AF226" s="29"/>
      <c r="AG226" s="29"/>
      <c r="AH226" s="29"/>
      <c r="AI226" s="33" t="s">
        <v>3028</v>
      </c>
      <c r="AJ226" s="29"/>
      <c r="AK226" s="29"/>
    </row>
    <row r="227" spans="1:37" ht="69.75" customHeight="1">
      <c r="A227" s="73" t="s">
        <v>35</v>
      </c>
      <c r="B227" s="45" t="s">
        <v>3068</v>
      </c>
      <c r="C227" s="46" t="s">
        <v>3069</v>
      </c>
      <c r="D227" s="46" t="s">
        <v>3070</v>
      </c>
      <c r="E227" s="59"/>
      <c r="F227" s="59"/>
      <c r="G227" s="59"/>
      <c r="H227" s="59"/>
      <c r="I227" s="59"/>
      <c r="J227" s="48">
        <v>2016</v>
      </c>
      <c r="K227" s="46" t="s">
        <v>3071</v>
      </c>
      <c r="L227" s="46" t="s">
        <v>235</v>
      </c>
      <c r="M227" s="45"/>
      <c r="N227" s="45"/>
      <c r="O227" s="45"/>
      <c r="P227" s="45"/>
      <c r="Q227" s="45"/>
      <c r="R227" s="46" t="s">
        <v>313</v>
      </c>
      <c r="S227" s="46" t="s">
        <v>3072</v>
      </c>
      <c r="T227" s="29" t="s">
        <v>57</v>
      </c>
      <c r="U227" s="29"/>
      <c r="V227" s="29"/>
      <c r="W227" s="29"/>
      <c r="X227" s="29"/>
      <c r="Y227" s="29"/>
      <c r="Z227" s="29"/>
      <c r="AA227" s="29"/>
      <c r="AB227" s="29"/>
      <c r="AC227" s="29"/>
      <c r="AD227" s="29"/>
      <c r="AE227" s="29"/>
      <c r="AF227" s="29"/>
      <c r="AG227" s="29"/>
      <c r="AH227" s="29"/>
      <c r="AI227" s="39" t="s">
        <v>3073</v>
      </c>
      <c r="AJ227" s="29"/>
      <c r="AK227" s="29"/>
    </row>
    <row r="228" spans="1:37" ht="128" customHeight="1">
      <c r="A228" s="73" t="s">
        <v>35</v>
      </c>
      <c r="B228" s="45" t="s">
        <v>3932</v>
      </c>
      <c r="C228" s="46" t="s">
        <v>3933</v>
      </c>
      <c r="D228" s="46" t="s">
        <v>3934</v>
      </c>
      <c r="E228" s="59"/>
      <c r="F228" s="59"/>
      <c r="G228" s="59"/>
      <c r="H228" s="59"/>
      <c r="I228" s="59"/>
      <c r="J228" s="48">
        <v>2016</v>
      </c>
      <c r="K228" s="45" t="s">
        <v>690</v>
      </c>
      <c r="L228" s="45" t="s">
        <v>42</v>
      </c>
      <c r="M228" s="45"/>
      <c r="N228" s="45"/>
      <c r="O228" s="45"/>
      <c r="P228" s="45"/>
      <c r="Q228" s="45"/>
      <c r="R228" s="46" t="s">
        <v>86</v>
      </c>
      <c r="S228" s="46" t="s">
        <v>3935</v>
      </c>
      <c r="T228" s="29"/>
      <c r="U228" s="29"/>
      <c r="V228" s="29"/>
      <c r="W228" s="29"/>
      <c r="X228" s="29"/>
      <c r="Y228" s="29"/>
      <c r="Z228" s="29"/>
      <c r="AA228" s="29" t="s">
        <v>3937</v>
      </c>
      <c r="AB228" s="29" t="s">
        <v>3938</v>
      </c>
      <c r="AC228" s="29" t="s">
        <v>3939</v>
      </c>
      <c r="AD228" s="29" t="s">
        <v>670</v>
      </c>
      <c r="AE228" s="29" t="s">
        <v>3940</v>
      </c>
      <c r="AF228" s="29" t="s">
        <v>3936</v>
      </c>
      <c r="AG228" s="29"/>
      <c r="AH228" s="29"/>
      <c r="AI228" s="43" t="s">
        <v>3941</v>
      </c>
      <c r="AJ228" s="29"/>
      <c r="AK228" s="29"/>
    </row>
    <row r="229" spans="1:37" ht="72" customHeight="1">
      <c r="A229" s="72" t="s">
        <v>35</v>
      </c>
      <c r="B229" s="49" t="s">
        <v>310</v>
      </c>
      <c r="C229" s="44" t="s">
        <v>305</v>
      </c>
      <c r="D229" s="58"/>
      <c r="E229" s="58"/>
      <c r="F229" s="58"/>
      <c r="G229" s="58"/>
      <c r="H229" s="58"/>
      <c r="I229" s="58"/>
      <c r="J229" s="48">
        <v>2015</v>
      </c>
      <c r="K229" s="44" t="s">
        <v>311</v>
      </c>
      <c r="L229" s="44" t="s">
        <v>197</v>
      </c>
      <c r="M229" s="45"/>
      <c r="N229" s="45"/>
      <c r="O229" s="45"/>
      <c r="P229" s="45"/>
      <c r="Q229" s="45"/>
      <c r="R229" s="44" t="s">
        <v>312</v>
      </c>
      <c r="S229" s="101" t="str">
        <f>HYPERLINK("http://www.st-andrews.ac.uk/icc/research/grantprojects/capitalisingoncreativityesrc/","From 2008 to 2015, ICC’s primary focus was research enabled by a £1.5 million grant from the Economic &amp; Social Research Council (ESRC). This final report covers the 65 research projects and outreach activities delivered as part of grant RES 187-24-0114.")</f>
        <v>From 2008 to 2015, ICC’s primary focus was research enabled by a £1.5 million grant from the Economic &amp; Social Research Council (ESRC). This final report covers the 65 research projects and outreach activities delivered as part of grant RES 187-24-0114.</v>
      </c>
      <c r="T229" s="27" t="s">
        <v>313</v>
      </c>
      <c r="U229" s="29" t="s">
        <v>314</v>
      </c>
      <c r="V229" s="29" t="s">
        <v>315</v>
      </c>
      <c r="W229" s="29" t="s">
        <v>316</v>
      </c>
      <c r="X229" s="29"/>
      <c r="Y229" s="29"/>
      <c r="Z229" s="29"/>
      <c r="AA229" s="29"/>
      <c r="AB229" s="29"/>
      <c r="AC229" s="29"/>
      <c r="AD229" s="29"/>
      <c r="AE229" s="29"/>
      <c r="AF229" s="29"/>
      <c r="AG229" s="29"/>
      <c r="AH229" s="29"/>
      <c r="AI229" s="33" t="s">
        <v>317</v>
      </c>
      <c r="AJ229" s="29"/>
      <c r="AK229" s="29"/>
    </row>
    <row r="230" spans="1:37" ht="98" customHeight="1">
      <c r="A230" s="72" t="s">
        <v>35</v>
      </c>
      <c r="B230" s="49" t="s">
        <v>328</v>
      </c>
      <c r="C230" s="44" t="s">
        <v>305</v>
      </c>
      <c r="D230" s="44" t="s">
        <v>329</v>
      </c>
      <c r="E230" s="58"/>
      <c r="F230" s="58"/>
      <c r="G230" s="58"/>
      <c r="H230" s="58"/>
      <c r="I230" s="58"/>
      <c r="J230" s="48">
        <v>2015</v>
      </c>
      <c r="K230" s="44" t="s">
        <v>330</v>
      </c>
      <c r="L230" s="44" t="s">
        <v>197</v>
      </c>
      <c r="M230" s="45"/>
      <c r="N230" s="45"/>
      <c r="O230" s="45"/>
      <c r="P230" s="45"/>
      <c r="Q230" s="45"/>
      <c r="R230" s="44" t="s">
        <v>307</v>
      </c>
      <c r="S230" s="44" t="s">
        <v>331</v>
      </c>
      <c r="T230" s="27" t="s">
        <v>57</v>
      </c>
      <c r="U230" s="29"/>
      <c r="V230" s="29"/>
      <c r="W230" s="29"/>
      <c r="X230" s="29"/>
      <c r="Y230" s="29"/>
      <c r="Z230" s="29"/>
      <c r="AA230" s="29"/>
      <c r="AB230" s="29"/>
      <c r="AC230" s="29"/>
      <c r="AD230" s="29"/>
      <c r="AE230" s="29"/>
      <c r="AF230" s="29"/>
      <c r="AG230" s="29"/>
      <c r="AH230" s="29"/>
      <c r="AI230" s="33" t="s">
        <v>332</v>
      </c>
      <c r="AJ230" s="29"/>
      <c r="AK230" s="29"/>
    </row>
    <row r="231" spans="1:37" ht="113" customHeight="1">
      <c r="A231" s="72" t="s">
        <v>35</v>
      </c>
      <c r="B231" s="49" t="s">
        <v>517</v>
      </c>
      <c r="C231" s="44" t="s">
        <v>518</v>
      </c>
      <c r="D231" s="58"/>
      <c r="E231" s="58"/>
      <c r="F231" s="58"/>
      <c r="G231" s="58"/>
      <c r="H231" s="58"/>
      <c r="I231" s="58"/>
      <c r="J231" s="48">
        <v>2015</v>
      </c>
      <c r="K231" s="44" t="s">
        <v>519</v>
      </c>
      <c r="L231" s="44" t="s">
        <v>153</v>
      </c>
      <c r="M231" s="45"/>
      <c r="N231" s="45"/>
      <c r="O231" s="45"/>
      <c r="P231" s="45"/>
      <c r="Q231" s="45"/>
      <c r="R231" s="44"/>
      <c r="S231" s="44" t="s">
        <v>520</v>
      </c>
      <c r="T231" s="27" t="s">
        <v>57</v>
      </c>
      <c r="U231" s="29"/>
      <c r="V231" s="29"/>
      <c r="W231" s="29"/>
      <c r="X231" s="29"/>
      <c r="Y231" s="29"/>
      <c r="Z231" s="29"/>
      <c r="AA231" s="29"/>
      <c r="AB231" s="29"/>
      <c r="AC231" s="29"/>
      <c r="AD231" s="29"/>
      <c r="AE231" s="29"/>
      <c r="AF231" s="29"/>
      <c r="AG231" s="29"/>
      <c r="AH231" s="29"/>
      <c r="AI231" s="33" t="s">
        <v>521</v>
      </c>
      <c r="AJ231" s="29"/>
      <c r="AK231" s="29"/>
    </row>
    <row r="232" spans="1:37" ht="86" customHeight="1">
      <c r="A232" s="72" t="s">
        <v>35</v>
      </c>
      <c r="B232" s="49" t="s">
        <v>640</v>
      </c>
      <c r="C232" s="44" t="s">
        <v>641</v>
      </c>
      <c r="D232" s="58"/>
      <c r="E232" s="58"/>
      <c r="F232" s="58"/>
      <c r="G232" s="58"/>
      <c r="H232" s="58"/>
      <c r="I232" s="58"/>
      <c r="J232" s="48">
        <v>2015</v>
      </c>
      <c r="K232" s="44" t="s">
        <v>642</v>
      </c>
      <c r="L232" s="44" t="s">
        <v>525</v>
      </c>
      <c r="M232" s="45"/>
      <c r="N232" s="45"/>
      <c r="O232" s="45"/>
      <c r="P232" s="45"/>
      <c r="Q232" s="45"/>
      <c r="R232" s="44" t="s">
        <v>643</v>
      </c>
      <c r="S232" s="44" t="s">
        <v>57</v>
      </c>
      <c r="T232" s="27" t="s">
        <v>57</v>
      </c>
      <c r="U232" s="29"/>
      <c r="V232" s="29"/>
      <c r="W232" s="29"/>
      <c r="X232" s="29"/>
      <c r="Y232" s="29"/>
      <c r="Z232" s="29"/>
      <c r="AA232" s="29"/>
      <c r="AB232" s="29"/>
      <c r="AC232" s="29"/>
      <c r="AD232" s="29"/>
      <c r="AE232" s="29"/>
      <c r="AF232" s="29"/>
      <c r="AG232" s="29"/>
      <c r="AH232" s="29"/>
      <c r="AI232" s="33" t="s">
        <v>644</v>
      </c>
      <c r="AJ232" s="29"/>
      <c r="AK232" s="29"/>
    </row>
    <row r="233" spans="1:37" ht="54" customHeight="1">
      <c r="A233" s="72" t="s">
        <v>35</v>
      </c>
      <c r="B233" s="49" t="s">
        <v>1032</v>
      </c>
      <c r="C233" s="44" t="s">
        <v>1033</v>
      </c>
      <c r="D233" s="58"/>
      <c r="E233" s="58"/>
      <c r="F233" s="58"/>
      <c r="G233" s="58"/>
      <c r="H233" s="58"/>
      <c r="I233" s="58"/>
      <c r="J233" s="48">
        <v>2015</v>
      </c>
      <c r="K233" s="44" t="s">
        <v>1034</v>
      </c>
      <c r="L233" s="44" t="s">
        <v>1035</v>
      </c>
      <c r="M233" s="45"/>
      <c r="N233" s="45"/>
      <c r="O233" s="45"/>
      <c r="P233" s="45"/>
      <c r="Q233" s="45"/>
      <c r="R233" s="44" t="s">
        <v>264</v>
      </c>
      <c r="S233" s="44" t="s">
        <v>1036</v>
      </c>
      <c r="T233" s="27"/>
      <c r="U233" s="29"/>
      <c r="V233" s="29"/>
      <c r="W233" s="29"/>
      <c r="X233" s="29"/>
      <c r="Y233" s="29"/>
      <c r="Z233" s="29"/>
      <c r="AA233" s="29"/>
      <c r="AB233" s="29"/>
      <c r="AC233" s="29"/>
      <c r="AD233" s="29"/>
      <c r="AE233" s="29"/>
      <c r="AF233" s="29"/>
      <c r="AG233" s="29"/>
      <c r="AH233" s="29"/>
      <c r="AI233" s="33" t="s">
        <v>1037</v>
      </c>
      <c r="AJ233" s="29"/>
      <c r="AK233" s="29"/>
    </row>
    <row r="234" spans="1:37" ht="88" customHeight="1">
      <c r="A234" s="72" t="s">
        <v>35</v>
      </c>
      <c r="B234" s="49" t="s">
        <v>1388</v>
      </c>
      <c r="C234" s="44" t="s">
        <v>1372</v>
      </c>
      <c r="D234" s="58"/>
      <c r="E234" s="58"/>
      <c r="F234" s="58"/>
      <c r="G234" s="58"/>
      <c r="H234" s="58"/>
      <c r="I234" s="58"/>
      <c r="J234" s="48">
        <v>2015</v>
      </c>
      <c r="K234" s="44" t="s">
        <v>60</v>
      </c>
      <c r="L234" s="44" t="s">
        <v>98</v>
      </c>
      <c r="M234" s="45"/>
      <c r="N234" s="45"/>
      <c r="O234" s="45"/>
      <c r="P234" s="45"/>
      <c r="Q234" s="45"/>
      <c r="R234" s="44" t="s">
        <v>1374</v>
      </c>
      <c r="S234" s="44" t="s">
        <v>1389</v>
      </c>
      <c r="T234" s="27" t="s">
        <v>745</v>
      </c>
      <c r="U234" s="29"/>
      <c r="V234" s="29"/>
      <c r="W234" s="29"/>
      <c r="X234" s="29"/>
      <c r="Y234" s="29"/>
      <c r="Z234" s="29"/>
      <c r="AA234" s="29"/>
      <c r="AB234" s="29"/>
      <c r="AC234" s="29"/>
      <c r="AD234" s="29"/>
      <c r="AE234" s="29"/>
      <c r="AF234" s="29"/>
      <c r="AG234" s="29"/>
      <c r="AH234" s="29"/>
      <c r="AI234" s="33" t="s">
        <v>1390</v>
      </c>
      <c r="AJ234" s="29"/>
      <c r="AK234" s="29"/>
    </row>
    <row r="235" spans="1:37" ht="77" customHeight="1">
      <c r="A235" s="73" t="s">
        <v>35</v>
      </c>
      <c r="B235" s="45" t="s">
        <v>1691</v>
      </c>
      <c r="C235" s="46" t="s">
        <v>1692</v>
      </c>
      <c r="D235" s="46" t="s">
        <v>675</v>
      </c>
      <c r="E235" s="57"/>
      <c r="F235" s="57"/>
      <c r="G235" s="57"/>
      <c r="H235" s="57"/>
      <c r="I235" s="57"/>
      <c r="J235" s="48">
        <v>2015</v>
      </c>
      <c r="K235" s="45" t="s">
        <v>1693</v>
      </c>
      <c r="L235" s="46" t="s">
        <v>42</v>
      </c>
      <c r="M235" s="46" t="s">
        <v>1694</v>
      </c>
      <c r="N235" s="45"/>
      <c r="O235" s="45"/>
      <c r="P235" s="45"/>
      <c r="Q235" s="45"/>
      <c r="R235" s="46" t="s">
        <v>243</v>
      </c>
      <c r="S235" s="46" t="s">
        <v>1695</v>
      </c>
      <c r="T235" s="29" t="s">
        <v>1696</v>
      </c>
      <c r="U235" s="29" t="s">
        <v>1697</v>
      </c>
      <c r="V235" s="29" t="s">
        <v>1698</v>
      </c>
      <c r="W235" s="29" t="s">
        <v>1699</v>
      </c>
      <c r="X235" s="30"/>
      <c r="Y235" s="30"/>
      <c r="Z235" s="30"/>
      <c r="AA235" s="30"/>
      <c r="AB235" s="30"/>
      <c r="AC235" s="30"/>
      <c r="AD235" s="30"/>
      <c r="AE235" s="30"/>
      <c r="AF235" s="30"/>
      <c r="AG235" s="30"/>
      <c r="AH235" s="30"/>
      <c r="AI235" s="31" t="s">
        <v>1700</v>
      </c>
      <c r="AJ235" s="29"/>
      <c r="AK235" s="29"/>
    </row>
    <row r="236" spans="1:37" ht="84" customHeight="1">
      <c r="A236" s="73" t="s">
        <v>35</v>
      </c>
      <c r="B236" s="45" t="s">
        <v>2055</v>
      </c>
      <c r="C236" s="46" t="s">
        <v>52</v>
      </c>
      <c r="D236" s="57"/>
      <c r="E236" s="57"/>
      <c r="F236" s="57"/>
      <c r="G236" s="57"/>
      <c r="H236" s="57"/>
      <c r="I236" s="57"/>
      <c r="J236" s="48">
        <v>2015</v>
      </c>
      <c r="K236" s="45" t="s">
        <v>2056</v>
      </c>
      <c r="L236" s="46" t="s">
        <v>42</v>
      </c>
      <c r="M236" s="45"/>
      <c r="N236" s="45"/>
      <c r="O236" s="45"/>
      <c r="P236" s="45"/>
      <c r="Q236" s="45"/>
      <c r="R236" s="46" t="s">
        <v>61</v>
      </c>
      <c r="S236" s="46" t="s">
        <v>2057</v>
      </c>
      <c r="T236" s="29" t="s">
        <v>2058</v>
      </c>
      <c r="U236" s="29" t="s">
        <v>301</v>
      </c>
      <c r="V236" s="29" t="s">
        <v>1376</v>
      </c>
      <c r="W236" s="29" t="s">
        <v>2059</v>
      </c>
      <c r="X236" s="30"/>
      <c r="Y236" s="30"/>
      <c r="Z236" s="30"/>
      <c r="AA236" s="30"/>
      <c r="AB236" s="30"/>
      <c r="AC236" s="30"/>
      <c r="AD236" s="30"/>
      <c r="AE236" s="30"/>
      <c r="AF236" s="30"/>
      <c r="AG236" s="30"/>
      <c r="AH236" s="30"/>
      <c r="AI236" s="31" t="s">
        <v>2060</v>
      </c>
      <c r="AJ236" s="29"/>
      <c r="AK236" s="29"/>
    </row>
    <row r="237" spans="1:37" ht="103" customHeight="1">
      <c r="A237" s="73" t="s">
        <v>35</v>
      </c>
      <c r="B237" s="45" t="s">
        <v>2229</v>
      </c>
      <c r="C237" s="46" t="s">
        <v>553</v>
      </c>
      <c r="D237" s="46" t="s">
        <v>542</v>
      </c>
      <c r="E237" s="57"/>
      <c r="F237" s="57"/>
      <c r="G237" s="57"/>
      <c r="H237" s="57"/>
      <c r="I237" s="57"/>
      <c r="J237" s="48">
        <v>2015</v>
      </c>
      <c r="K237" s="45" t="s">
        <v>576</v>
      </c>
      <c r="L237" s="46" t="s">
        <v>42</v>
      </c>
      <c r="M237" s="44" t="s">
        <v>197</v>
      </c>
      <c r="N237" s="45"/>
      <c r="O237" s="45"/>
      <c r="P237" s="45"/>
      <c r="Q237" s="45"/>
      <c r="R237" s="46" t="s">
        <v>561</v>
      </c>
      <c r="S237" s="46" t="s">
        <v>2230</v>
      </c>
      <c r="T237" s="30"/>
      <c r="U237" s="30"/>
      <c r="V237" s="30"/>
      <c r="W237" s="30"/>
      <c r="X237" s="30"/>
      <c r="Y237" s="30"/>
      <c r="Z237" s="30"/>
      <c r="AA237" s="30"/>
      <c r="AB237" s="30"/>
      <c r="AC237" s="30"/>
      <c r="AD237" s="30"/>
      <c r="AE237" s="30"/>
      <c r="AF237" s="30"/>
      <c r="AG237" s="30"/>
      <c r="AH237" s="30"/>
      <c r="AI237" s="31" t="s">
        <v>2231</v>
      </c>
      <c r="AJ237" s="29"/>
      <c r="AK237" s="29"/>
    </row>
    <row r="238" spans="1:37" ht="45" customHeight="1">
      <c r="A238" s="75" t="s">
        <v>35</v>
      </c>
      <c r="B238" s="51" t="s">
        <v>2873</v>
      </c>
      <c r="C238" s="44" t="s">
        <v>2868</v>
      </c>
      <c r="D238" s="44" t="s">
        <v>39</v>
      </c>
      <c r="E238" s="44" t="s">
        <v>2869</v>
      </c>
      <c r="F238" s="58"/>
      <c r="G238" s="58"/>
      <c r="H238" s="58"/>
      <c r="I238" s="58"/>
      <c r="J238" s="48">
        <v>2015</v>
      </c>
      <c r="K238" s="44" t="s">
        <v>2874</v>
      </c>
      <c r="L238" s="44" t="s">
        <v>41</v>
      </c>
      <c r="M238" s="44" t="s">
        <v>2875</v>
      </c>
      <c r="N238" s="44" t="s">
        <v>2876</v>
      </c>
      <c r="O238" s="45"/>
      <c r="P238" s="45"/>
      <c r="Q238" s="45"/>
      <c r="R238" s="44" t="s">
        <v>1637</v>
      </c>
      <c r="S238" s="44" t="s">
        <v>2877</v>
      </c>
      <c r="T238" s="27" t="s">
        <v>2878</v>
      </c>
      <c r="U238" s="29" t="s">
        <v>2879</v>
      </c>
      <c r="V238" s="29" t="s">
        <v>2880</v>
      </c>
      <c r="W238" s="29"/>
      <c r="X238" s="29"/>
      <c r="Y238" s="29"/>
      <c r="Z238" s="29"/>
      <c r="AA238" s="29"/>
      <c r="AB238" s="29"/>
      <c r="AC238" s="29"/>
      <c r="AD238" s="29"/>
      <c r="AE238" s="29"/>
      <c r="AF238" s="29"/>
      <c r="AG238" s="29"/>
      <c r="AH238" s="29"/>
      <c r="AI238" s="33" t="s">
        <v>2881</v>
      </c>
      <c r="AJ238" s="29"/>
      <c r="AK238" s="29"/>
    </row>
    <row r="239" spans="1:37" ht="69.75" customHeight="1">
      <c r="A239" s="72" t="s">
        <v>35</v>
      </c>
      <c r="B239" s="49" t="s">
        <v>2925</v>
      </c>
      <c r="C239" s="44" t="s">
        <v>2926</v>
      </c>
      <c r="D239" s="58"/>
      <c r="E239" s="58"/>
      <c r="F239" s="58"/>
      <c r="G239" s="58"/>
      <c r="H239" s="58"/>
      <c r="I239" s="58"/>
      <c r="J239" s="48">
        <v>2015</v>
      </c>
      <c r="K239" s="44" t="s">
        <v>2927</v>
      </c>
      <c r="L239" s="45" t="s">
        <v>41</v>
      </c>
      <c r="M239" s="45"/>
      <c r="N239" s="45"/>
      <c r="O239" s="45"/>
      <c r="P239" s="45"/>
      <c r="Q239" s="45"/>
      <c r="R239" s="44" t="s">
        <v>2928</v>
      </c>
      <c r="S239" s="44" t="s">
        <v>2929</v>
      </c>
      <c r="T239" s="27" t="s">
        <v>2930</v>
      </c>
      <c r="U239" s="29" t="s">
        <v>2931</v>
      </c>
      <c r="V239" s="29" t="s">
        <v>201</v>
      </c>
      <c r="W239" s="29" t="s">
        <v>2932</v>
      </c>
      <c r="X239" s="29" t="s">
        <v>2933</v>
      </c>
      <c r="Y239" s="29" t="s">
        <v>2934</v>
      </c>
      <c r="Z239" s="29" t="s">
        <v>2935</v>
      </c>
      <c r="AA239" s="29" t="s">
        <v>2936</v>
      </c>
      <c r="AB239" s="29" t="s">
        <v>1003</v>
      </c>
      <c r="AC239" s="29" t="s">
        <v>2937</v>
      </c>
      <c r="AD239" s="29" t="s">
        <v>2938</v>
      </c>
      <c r="AE239" s="29" t="s">
        <v>2939</v>
      </c>
      <c r="AF239" s="29" t="s">
        <v>2940</v>
      </c>
      <c r="AG239" s="29" t="s">
        <v>2941</v>
      </c>
      <c r="AH239" s="29"/>
      <c r="AI239" s="33" t="s">
        <v>2942</v>
      </c>
      <c r="AJ239" s="29"/>
      <c r="AK239" s="29"/>
    </row>
    <row r="240" spans="1:37" ht="102" customHeight="1">
      <c r="A240" s="72" t="s">
        <v>35</v>
      </c>
      <c r="B240" s="49" t="s">
        <v>3056</v>
      </c>
      <c r="C240" s="44" t="s">
        <v>3041</v>
      </c>
      <c r="D240" s="44" t="s">
        <v>565</v>
      </c>
      <c r="E240" s="44" t="s">
        <v>2837</v>
      </c>
      <c r="F240" s="58"/>
      <c r="G240" s="58"/>
      <c r="H240" s="58"/>
      <c r="I240" s="58"/>
      <c r="J240" s="48">
        <v>2015</v>
      </c>
      <c r="K240" s="44" t="s">
        <v>1014</v>
      </c>
      <c r="L240" s="44" t="s">
        <v>117</v>
      </c>
      <c r="M240" s="45"/>
      <c r="N240" s="45"/>
      <c r="O240" s="45"/>
      <c r="P240" s="45"/>
      <c r="Q240" s="45"/>
      <c r="R240" s="44" t="s">
        <v>703</v>
      </c>
      <c r="S240" s="44" t="s">
        <v>3057</v>
      </c>
      <c r="T240" s="27" t="s">
        <v>1043</v>
      </c>
      <c r="U240" s="29" t="s">
        <v>953</v>
      </c>
      <c r="V240" s="29" t="s">
        <v>3058</v>
      </c>
      <c r="W240" s="29" t="s">
        <v>3059</v>
      </c>
      <c r="X240" s="29" t="s">
        <v>3060</v>
      </c>
      <c r="Y240" s="29"/>
      <c r="Z240" s="29"/>
      <c r="AA240" s="29"/>
      <c r="AB240" s="29"/>
      <c r="AC240" s="29"/>
      <c r="AD240" s="29"/>
      <c r="AE240" s="29"/>
      <c r="AF240" s="29"/>
      <c r="AG240" s="29"/>
      <c r="AH240" s="29"/>
      <c r="AI240" s="33" t="s">
        <v>3061</v>
      </c>
      <c r="AJ240" s="29"/>
      <c r="AK240" s="29"/>
    </row>
    <row r="241" spans="1:37" ht="55.5" customHeight="1">
      <c r="A241" s="72" t="s">
        <v>35</v>
      </c>
      <c r="B241" s="49" t="s">
        <v>36</v>
      </c>
      <c r="C241" s="44" t="s">
        <v>37</v>
      </c>
      <c r="D241" s="44" t="s">
        <v>38</v>
      </c>
      <c r="E241" s="44" t="s">
        <v>39</v>
      </c>
      <c r="F241" s="58"/>
      <c r="G241" s="58"/>
      <c r="H241" s="58"/>
      <c r="I241" s="58"/>
      <c r="J241" s="48">
        <v>2014</v>
      </c>
      <c r="K241" s="44" t="s">
        <v>40</v>
      </c>
      <c r="L241" s="44" t="s">
        <v>41</v>
      </c>
      <c r="M241" s="44" t="s">
        <v>42</v>
      </c>
      <c r="N241" s="45"/>
      <c r="O241" s="45"/>
      <c r="P241" s="45"/>
      <c r="Q241" s="45"/>
      <c r="R241" s="44" t="s">
        <v>43</v>
      </c>
      <c r="S241" s="44" t="s">
        <v>44</v>
      </c>
      <c r="T241" s="27" t="s">
        <v>45</v>
      </c>
      <c r="U241" s="29" t="s">
        <v>46</v>
      </c>
      <c r="V241" s="29" t="s">
        <v>47</v>
      </c>
      <c r="W241" s="29" t="s">
        <v>48</v>
      </c>
      <c r="X241" s="29" t="s">
        <v>49</v>
      </c>
      <c r="Y241" s="29"/>
      <c r="Z241" s="29"/>
      <c r="AA241" s="29"/>
      <c r="AB241" s="29"/>
      <c r="AC241" s="29"/>
      <c r="AD241" s="29"/>
      <c r="AE241" s="29"/>
      <c r="AF241" s="29"/>
      <c r="AG241" s="29"/>
      <c r="AH241" s="29"/>
      <c r="AI241" s="33" t="s">
        <v>50</v>
      </c>
      <c r="AJ241" s="29"/>
      <c r="AK241" s="29"/>
    </row>
    <row r="242" spans="1:37" ht="60" customHeight="1">
      <c r="A242" s="73" t="s">
        <v>35</v>
      </c>
      <c r="B242" s="45" t="s">
        <v>77</v>
      </c>
      <c r="C242" s="46" t="s">
        <v>37</v>
      </c>
      <c r="D242" s="46" t="s">
        <v>52</v>
      </c>
      <c r="E242" s="46" t="s">
        <v>39</v>
      </c>
      <c r="F242" s="57"/>
      <c r="G242" s="57"/>
      <c r="H242" s="57"/>
      <c r="I242" s="57"/>
      <c r="J242" s="48">
        <v>2014</v>
      </c>
      <c r="K242" s="45" t="s">
        <v>71</v>
      </c>
      <c r="L242" s="46" t="s">
        <v>42</v>
      </c>
      <c r="M242" s="46" t="s">
        <v>41</v>
      </c>
      <c r="N242" s="45"/>
      <c r="O242" s="45"/>
      <c r="P242" s="45"/>
      <c r="Q242" s="45"/>
      <c r="R242" s="46" t="s">
        <v>61</v>
      </c>
      <c r="S242" s="46" t="s">
        <v>78</v>
      </c>
      <c r="T242" s="30"/>
      <c r="U242" s="30"/>
      <c r="V242" s="30"/>
      <c r="W242" s="30"/>
      <c r="X242" s="30"/>
      <c r="Y242" s="30"/>
      <c r="Z242" s="30"/>
      <c r="AA242" s="30"/>
      <c r="AB242" s="30"/>
      <c r="AC242" s="30"/>
      <c r="AD242" s="30"/>
      <c r="AE242" s="30"/>
      <c r="AF242" s="30"/>
      <c r="AG242" s="30"/>
      <c r="AH242" s="30"/>
      <c r="AI242" s="31" t="s">
        <v>79</v>
      </c>
      <c r="AJ242" s="29"/>
      <c r="AK242" s="29"/>
    </row>
    <row r="243" spans="1:37" ht="60" customHeight="1">
      <c r="A243" s="72" t="s">
        <v>35</v>
      </c>
      <c r="B243" s="49" t="s">
        <v>416</v>
      </c>
      <c r="C243" s="44" t="s">
        <v>417</v>
      </c>
      <c r="D243" s="58"/>
      <c r="E243" s="58"/>
      <c r="F243" s="58"/>
      <c r="G243" s="58"/>
      <c r="H243" s="58"/>
      <c r="I243" s="58"/>
      <c r="J243" s="48">
        <v>2014</v>
      </c>
      <c r="K243" s="44" t="s">
        <v>418</v>
      </c>
      <c r="L243" s="46" t="s">
        <v>42</v>
      </c>
      <c r="M243" s="45"/>
      <c r="N243" s="45"/>
      <c r="O243" s="45"/>
      <c r="P243" s="45"/>
      <c r="Q243" s="45"/>
      <c r="R243" s="44" t="s">
        <v>419</v>
      </c>
      <c r="S243" s="44" t="s">
        <v>420</v>
      </c>
      <c r="T243" s="27" t="s">
        <v>421</v>
      </c>
      <c r="U243" s="29" t="s">
        <v>422</v>
      </c>
      <c r="V243" s="29" t="s">
        <v>423</v>
      </c>
      <c r="W243" s="29" t="s">
        <v>424</v>
      </c>
      <c r="X243" s="29" t="s">
        <v>425</v>
      </c>
      <c r="Y243" s="29"/>
      <c r="Z243" s="29"/>
      <c r="AA243" s="29"/>
      <c r="AB243" s="29"/>
      <c r="AC243" s="29"/>
      <c r="AD243" s="29"/>
      <c r="AE243" s="29"/>
      <c r="AF243" s="29"/>
      <c r="AG243" s="29"/>
      <c r="AH243" s="29"/>
      <c r="AI243" s="33" t="s">
        <v>426</v>
      </c>
      <c r="AJ243" s="29"/>
      <c r="AK243" s="29"/>
    </row>
    <row r="244" spans="1:37" ht="104" customHeight="1">
      <c r="A244" s="73" t="s">
        <v>35</v>
      </c>
      <c r="B244" s="45" t="s">
        <v>650</v>
      </c>
      <c r="C244" s="46" t="s">
        <v>651</v>
      </c>
      <c r="D244" s="46" t="s">
        <v>652</v>
      </c>
      <c r="E244" s="46" t="s">
        <v>653</v>
      </c>
      <c r="F244" s="46" t="s">
        <v>654</v>
      </c>
      <c r="G244" s="46" t="s">
        <v>655</v>
      </c>
      <c r="H244" s="59"/>
      <c r="I244" s="59"/>
      <c r="J244" s="48">
        <v>2014</v>
      </c>
      <c r="K244" s="46" t="s">
        <v>656</v>
      </c>
      <c r="L244" s="46" t="s">
        <v>235</v>
      </c>
      <c r="M244" s="45"/>
      <c r="N244" s="45"/>
      <c r="O244" s="45"/>
      <c r="P244" s="45"/>
      <c r="Q244" s="45"/>
      <c r="R244" s="46" t="s">
        <v>307</v>
      </c>
      <c r="S244" s="46" t="s">
        <v>657</v>
      </c>
      <c r="T244" s="29" t="s">
        <v>658</v>
      </c>
      <c r="U244" s="29" t="s">
        <v>659</v>
      </c>
      <c r="V244" s="29" t="s">
        <v>660</v>
      </c>
      <c r="W244" s="29" t="s">
        <v>661</v>
      </c>
      <c r="X244" s="29" t="s">
        <v>662</v>
      </c>
      <c r="Y244" s="29" t="s">
        <v>663</v>
      </c>
      <c r="Z244" s="29" t="s">
        <v>664</v>
      </c>
      <c r="AA244" s="29"/>
      <c r="AB244" s="29"/>
      <c r="AC244" s="29"/>
      <c r="AD244" s="29"/>
      <c r="AE244" s="29"/>
      <c r="AF244" s="29"/>
      <c r="AG244" s="29"/>
      <c r="AH244" s="29"/>
      <c r="AI244" s="39" t="s">
        <v>665</v>
      </c>
      <c r="AJ244" s="29"/>
      <c r="AK244" s="29"/>
    </row>
    <row r="245" spans="1:37" ht="57" customHeight="1">
      <c r="A245" s="73" t="s">
        <v>35</v>
      </c>
      <c r="B245" s="45" t="s">
        <v>750</v>
      </c>
      <c r="C245" s="44" t="s">
        <v>675</v>
      </c>
      <c r="D245" s="57"/>
      <c r="E245" s="57"/>
      <c r="F245" s="57"/>
      <c r="G245" s="57"/>
      <c r="H245" s="57"/>
      <c r="I245" s="57"/>
      <c r="J245" s="48">
        <v>2014</v>
      </c>
      <c r="K245" s="45" t="s">
        <v>751</v>
      </c>
      <c r="L245" s="44" t="s">
        <v>42</v>
      </c>
      <c r="M245" s="45"/>
      <c r="N245" s="45"/>
      <c r="O245" s="45"/>
      <c r="P245" s="45"/>
      <c r="Q245" s="45"/>
      <c r="R245" s="44" t="s">
        <v>243</v>
      </c>
      <c r="S245" s="46" t="s">
        <v>752</v>
      </c>
      <c r="T245" s="29" t="s">
        <v>753</v>
      </c>
      <c r="U245" s="29" t="s">
        <v>754</v>
      </c>
      <c r="V245" s="29" t="s">
        <v>755</v>
      </c>
      <c r="W245" s="29" t="s">
        <v>756</v>
      </c>
      <c r="X245" s="29" t="s">
        <v>757</v>
      </c>
      <c r="Y245" s="29" t="s">
        <v>758</v>
      </c>
      <c r="Z245" s="29" t="s">
        <v>759</v>
      </c>
      <c r="AA245" s="29" t="s">
        <v>760</v>
      </c>
      <c r="AB245" s="30"/>
      <c r="AC245" s="30"/>
      <c r="AD245" s="30"/>
      <c r="AE245" s="30"/>
      <c r="AF245" s="30"/>
      <c r="AG245" s="30"/>
      <c r="AH245" s="30"/>
      <c r="AI245" s="31" t="s">
        <v>761</v>
      </c>
      <c r="AJ245" s="29"/>
      <c r="AK245" s="29"/>
    </row>
    <row r="246" spans="1:37" ht="54" customHeight="1">
      <c r="A246" s="75" t="s">
        <v>35</v>
      </c>
      <c r="B246" s="51" t="s">
        <v>956</v>
      </c>
      <c r="C246" s="44" t="s">
        <v>939</v>
      </c>
      <c r="D246" s="58"/>
      <c r="E246" s="58"/>
      <c r="F246" s="58"/>
      <c r="G246" s="58"/>
      <c r="H246" s="58"/>
      <c r="I246" s="58"/>
      <c r="J246" s="48">
        <v>2014</v>
      </c>
      <c r="K246" s="44" t="s">
        <v>957</v>
      </c>
      <c r="L246" s="44" t="s">
        <v>41</v>
      </c>
      <c r="M246" s="45"/>
      <c r="N246" s="45"/>
      <c r="O246" s="45"/>
      <c r="P246" s="45"/>
      <c r="Q246" s="45"/>
      <c r="R246" s="44" t="s">
        <v>940</v>
      </c>
      <c r="S246" s="44" t="s">
        <v>958</v>
      </c>
      <c r="T246" s="27" t="s">
        <v>959</v>
      </c>
      <c r="U246" s="29" t="s">
        <v>960</v>
      </c>
      <c r="V246" s="29" t="s">
        <v>961</v>
      </c>
      <c r="W246" s="29" t="s">
        <v>962</v>
      </c>
      <c r="X246" s="29" t="s">
        <v>963</v>
      </c>
      <c r="Y246" s="29" t="s">
        <v>964</v>
      </c>
      <c r="Z246" s="29"/>
      <c r="AA246" s="29"/>
      <c r="AB246" s="29"/>
      <c r="AC246" s="29"/>
      <c r="AD246" s="29"/>
      <c r="AE246" s="29"/>
      <c r="AF246" s="29"/>
      <c r="AG246" s="29"/>
      <c r="AH246" s="29"/>
      <c r="AI246" s="33" t="s">
        <v>965</v>
      </c>
      <c r="AJ246" s="30"/>
      <c r="AK246" s="30"/>
    </row>
    <row r="247" spans="1:37" ht="44" customHeight="1">
      <c r="A247" s="72" t="s">
        <v>35</v>
      </c>
      <c r="B247" s="49" t="s">
        <v>1974</v>
      </c>
      <c r="C247" s="44" t="s">
        <v>39</v>
      </c>
      <c r="D247" s="58"/>
      <c r="E247" s="58"/>
      <c r="F247" s="58"/>
      <c r="G247" s="58"/>
      <c r="H247" s="58"/>
      <c r="I247" s="58"/>
      <c r="J247" s="48">
        <v>2014</v>
      </c>
      <c r="K247" s="44" t="s">
        <v>1975</v>
      </c>
      <c r="L247" s="44" t="s">
        <v>41</v>
      </c>
      <c r="M247" s="45"/>
      <c r="N247" s="45"/>
      <c r="O247" s="45"/>
      <c r="P247" s="45"/>
      <c r="Q247" s="45"/>
      <c r="R247" s="44" t="s">
        <v>1637</v>
      </c>
      <c r="S247" s="44" t="s">
        <v>1976</v>
      </c>
      <c r="T247" s="27" t="s">
        <v>57</v>
      </c>
      <c r="U247" s="29"/>
      <c r="V247" s="29"/>
      <c r="W247" s="29"/>
      <c r="X247" s="29"/>
      <c r="Y247" s="29"/>
      <c r="Z247" s="29"/>
      <c r="AA247" s="29"/>
      <c r="AB247" s="29"/>
      <c r="AC247" s="29"/>
      <c r="AD247" s="29"/>
      <c r="AE247" s="29"/>
      <c r="AF247" s="29"/>
      <c r="AG247" s="29"/>
      <c r="AH247" s="29"/>
      <c r="AI247" s="33" t="s">
        <v>1977</v>
      </c>
      <c r="AJ247" s="30"/>
      <c r="AK247" s="30"/>
    </row>
    <row r="248" spans="1:37" ht="87" customHeight="1">
      <c r="A248" s="72" t="s">
        <v>35</v>
      </c>
      <c r="B248" s="49" t="s">
        <v>2325</v>
      </c>
      <c r="C248" s="44" t="s">
        <v>2326</v>
      </c>
      <c r="D248" s="58"/>
      <c r="E248" s="58"/>
      <c r="F248" s="58"/>
      <c r="G248" s="58"/>
      <c r="H248" s="58"/>
      <c r="I248" s="58"/>
      <c r="J248" s="48">
        <v>2014</v>
      </c>
      <c r="K248" s="44" t="s">
        <v>2327</v>
      </c>
      <c r="L248" s="46" t="s">
        <v>42</v>
      </c>
      <c r="M248" s="45"/>
      <c r="N248" s="45"/>
      <c r="O248" s="45"/>
      <c r="P248" s="45"/>
      <c r="Q248" s="45"/>
      <c r="R248" s="44" t="s">
        <v>1855</v>
      </c>
      <c r="S248" s="44" t="s">
        <v>2328</v>
      </c>
      <c r="T248" s="27" t="s">
        <v>2329</v>
      </c>
      <c r="U248" s="29" t="s">
        <v>2330</v>
      </c>
      <c r="V248" s="29" t="s">
        <v>2331</v>
      </c>
      <c r="W248" s="29" t="s">
        <v>2332</v>
      </c>
      <c r="X248" s="29" t="s">
        <v>2333</v>
      </c>
      <c r="Y248" s="29" t="s">
        <v>1632</v>
      </c>
      <c r="Z248" s="29" t="s">
        <v>2334</v>
      </c>
      <c r="AA248" s="29"/>
      <c r="AB248" s="29"/>
      <c r="AC248" s="29"/>
      <c r="AD248" s="29"/>
      <c r="AE248" s="29"/>
      <c r="AF248" s="29"/>
      <c r="AG248" s="29"/>
      <c r="AH248" s="29"/>
      <c r="AI248" s="33" t="s">
        <v>2335</v>
      </c>
      <c r="AJ248" s="30"/>
      <c r="AK248" s="30"/>
    </row>
    <row r="249" spans="1:37" ht="39" customHeight="1">
      <c r="A249" s="72" t="s">
        <v>35</v>
      </c>
      <c r="B249" s="49" t="s">
        <v>2836</v>
      </c>
      <c r="C249" s="44" t="s">
        <v>2837</v>
      </c>
      <c r="D249" s="58"/>
      <c r="E249" s="58"/>
      <c r="F249" s="58"/>
      <c r="G249" s="58"/>
      <c r="H249" s="58"/>
      <c r="I249" s="58"/>
      <c r="J249" s="48">
        <v>2014</v>
      </c>
      <c r="K249" s="44" t="s">
        <v>2838</v>
      </c>
      <c r="L249" s="44" t="s">
        <v>117</v>
      </c>
      <c r="M249" s="45"/>
      <c r="N249" s="45"/>
      <c r="O249" s="45"/>
      <c r="P249" s="45"/>
      <c r="Q249" s="45"/>
      <c r="R249" s="44" t="s">
        <v>1420</v>
      </c>
      <c r="S249" s="44" t="s">
        <v>2839</v>
      </c>
      <c r="T249" s="27" t="s">
        <v>396</v>
      </c>
      <c r="U249" s="29" t="s">
        <v>953</v>
      </c>
      <c r="V249" s="29" t="s">
        <v>2840</v>
      </c>
      <c r="W249" s="29"/>
      <c r="X249" s="29"/>
      <c r="Y249" s="29"/>
      <c r="Z249" s="29"/>
      <c r="AA249" s="29"/>
      <c r="AB249" s="29"/>
      <c r="AC249" s="29"/>
      <c r="AD249" s="29"/>
      <c r="AE249" s="29"/>
      <c r="AF249" s="29"/>
      <c r="AG249" s="29"/>
      <c r="AH249" s="29"/>
      <c r="AI249" s="33" t="s">
        <v>2841</v>
      </c>
      <c r="AJ249" s="29"/>
      <c r="AK249" s="29"/>
    </row>
    <row r="250" spans="1:37" ht="68" customHeight="1">
      <c r="A250" s="72" t="s">
        <v>35</v>
      </c>
      <c r="B250" s="49" t="s">
        <v>2882</v>
      </c>
      <c r="C250" s="44" t="s">
        <v>2883</v>
      </c>
      <c r="D250" s="58"/>
      <c r="E250" s="58"/>
      <c r="F250" s="58"/>
      <c r="G250" s="58"/>
      <c r="H250" s="58"/>
      <c r="I250" s="58"/>
      <c r="J250" s="48">
        <v>2014</v>
      </c>
      <c r="K250" s="44" t="s">
        <v>2884</v>
      </c>
      <c r="L250" s="45" t="s">
        <v>98</v>
      </c>
      <c r="M250" s="45"/>
      <c r="N250" s="45"/>
      <c r="O250" s="45"/>
      <c r="P250" s="45"/>
      <c r="Q250" s="45"/>
      <c r="R250" s="44" t="s">
        <v>86</v>
      </c>
      <c r="S250" s="44"/>
      <c r="T250" s="27" t="s">
        <v>2885</v>
      </c>
      <c r="U250" s="29" t="s">
        <v>2886</v>
      </c>
      <c r="V250" s="29" t="s">
        <v>2887</v>
      </c>
      <c r="W250" s="29" t="s">
        <v>176</v>
      </c>
      <c r="X250" s="29"/>
      <c r="Y250" s="29"/>
      <c r="Z250" s="29"/>
      <c r="AA250" s="29"/>
      <c r="AB250" s="29"/>
      <c r="AC250" s="29"/>
      <c r="AD250" s="29"/>
      <c r="AE250" s="29"/>
      <c r="AF250" s="29"/>
      <c r="AG250" s="29"/>
      <c r="AH250" s="29"/>
      <c r="AI250" s="33" t="s">
        <v>2888</v>
      </c>
      <c r="AJ250" s="29"/>
      <c r="AK250" s="29"/>
    </row>
    <row r="251" spans="1:37" ht="55" customHeight="1">
      <c r="A251" s="72" t="s">
        <v>35</v>
      </c>
      <c r="B251" s="49" t="s">
        <v>268</v>
      </c>
      <c r="C251" s="44" t="s">
        <v>269</v>
      </c>
      <c r="D251" s="44" t="s">
        <v>270</v>
      </c>
      <c r="E251" s="58"/>
      <c r="F251" s="58"/>
      <c r="G251" s="58"/>
      <c r="H251" s="58"/>
      <c r="I251" s="58"/>
      <c r="J251" s="48">
        <v>2013</v>
      </c>
      <c r="K251" s="44" t="s">
        <v>271</v>
      </c>
      <c r="L251" s="44" t="s">
        <v>153</v>
      </c>
      <c r="M251" s="45"/>
      <c r="N251" s="45"/>
      <c r="O251" s="45"/>
      <c r="P251" s="45"/>
      <c r="Q251" s="45"/>
      <c r="R251" s="44" t="s">
        <v>272</v>
      </c>
      <c r="S251" s="44" t="s">
        <v>273</v>
      </c>
      <c r="T251" s="27" t="s">
        <v>274</v>
      </c>
      <c r="U251" s="29" t="s">
        <v>275</v>
      </c>
      <c r="V251" s="29" t="s">
        <v>276</v>
      </c>
      <c r="W251" s="29" t="s">
        <v>277</v>
      </c>
      <c r="X251" s="29" t="s">
        <v>278</v>
      </c>
      <c r="Y251" s="29" t="s">
        <v>279</v>
      </c>
      <c r="Z251" s="29" t="s">
        <v>280</v>
      </c>
      <c r="AA251" s="29"/>
      <c r="AB251" s="29"/>
      <c r="AC251" s="29"/>
      <c r="AD251" s="29"/>
      <c r="AE251" s="29"/>
      <c r="AF251" s="29"/>
      <c r="AG251" s="29"/>
      <c r="AH251" s="29"/>
      <c r="AI251" s="33" t="s">
        <v>281</v>
      </c>
      <c r="AJ251" s="29"/>
      <c r="AK251" s="29"/>
    </row>
    <row r="252" spans="1:37" ht="47" customHeight="1">
      <c r="A252" s="72" t="s">
        <v>35</v>
      </c>
      <c r="B252" s="49" t="s">
        <v>282</v>
      </c>
      <c r="C252" s="44" t="s">
        <v>269</v>
      </c>
      <c r="D252" s="58"/>
      <c r="E252" s="58"/>
      <c r="F252" s="58"/>
      <c r="G252" s="58"/>
      <c r="H252" s="58"/>
      <c r="I252" s="58"/>
      <c r="J252" s="48">
        <v>2013</v>
      </c>
      <c r="K252" s="44" t="s">
        <v>283</v>
      </c>
      <c r="L252" s="44" t="s">
        <v>153</v>
      </c>
      <c r="M252" s="45"/>
      <c r="N252" s="45"/>
      <c r="O252" s="45"/>
      <c r="P252" s="45"/>
      <c r="Q252" s="45"/>
      <c r="R252" s="44" t="s">
        <v>284</v>
      </c>
      <c r="S252" s="44" t="s">
        <v>285</v>
      </c>
      <c r="T252" s="27" t="s">
        <v>286</v>
      </c>
      <c r="U252" s="29" t="s">
        <v>287</v>
      </c>
      <c r="V252" s="29" t="s">
        <v>288</v>
      </c>
      <c r="W252" s="29" t="s">
        <v>289</v>
      </c>
      <c r="X252" s="29" t="s">
        <v>290</v>
      </c>
      <c r="Y252" s="29" t="s">
        <v>291</v>
      </c>
      <c r="Z252" s="29" t="s">
        <v>292</v>
      </c>
      <c r="AA252" s="29"/>
      <c r="AB252" s="29"/>
      <c r="AC252" s="29"/>
      <c r="AD252" s="29"/>
      <c r="AE252" s="29"/>
      <c r="AF252" s="29"/>
      <c r="AG252" s="29"/>
      <c r="AH252" s="29"/>
      <c r="AI252" s="33" t="s">
        <v>293</v>
      </c>
      <c r="AJ252" s="29"/>
      <c r="AK252" s="29"/>
    </row>
    <row r="253" spans="1:37" ht="73" customHeight="1">
      <c r="A253" s="72" t="s">
        <v>35</v>
      </c>
      <c r="B253" s="49" t="s">
        <v>391</v>
      </c>
      <c r="C253" s="44" t="s">
        <v>392</v>
      </c>
      <c r="D253" s="58"/>
      <c r="E253" s="58"/>
      <c r="F253" s="58"/>
      <c r="G253" s="58"/>
      <c r="H253" s="58"/>
      <c r="I253" s="58"/>
      <c r="J253" s="48">
        <v>2013</v>
      </c>
      <c r="K253" s="44" t="s">
        <v>393</v>
      </c>
      <c r="L253" s="46" t="s">
        <v>42</v>
      </c>
      <c r="M253" s="45"/>
      <c r="N253" s="45"/>
      <c r="O253" s="45"/>
      <c r="P253" s="45"/>
      <c r="Q253" s="45"/>
      <c r="R253" s="44" t="s">
        <v>394</v>
      </c>
      <c r="S253" s="44" t="s">
        <v>395</v>
      </c>
      <c r="T253" s="27" t="s">
        <v>396</v>
      </c>
      <c r="U253" s="29" t="s">
        <v>397</v>
      </c>
      <c r="V253" s="29" t="s">
        <v>398</v>
      </c>
      <c r="W253" s="29" t="s">
        <v>399</v>
      </c>
      <c r="X253" s="29" t="s">
        <v>400</v>
      </c>
      <c r="Y253" s="29"/>
      <c r="Z253" s="29"/>
      <c r="AA253" s="29"/>
      <c r="AB253" s="29"/>
      <c r="AC253" s="29"/>
      <c r="AD253" s="29"/>
      <c r="AE253" s="29"/>
      <c r="AF253" s="29"/>
      <c r="AG253" s="29"/>
      <c r="AH253" s="29"/>
      <c r="AI253" s="33" t="s">
        <v>401</v>
      </c>
      <c r="AJ253" s="29"/>
      <c r="AK253" s="29"/>
    </row>
    <row r="254" spans="1:37" ht="60" customHeight="1">
      <c r="A254" s="73" t="s">
        <v>35</v>
      </c>
      <c r="B254" s="45" t="s">
        <v>575</v>
      </c>
      <c r="C254" s="46" t="s">
        <v>542</v>
      </c>
      <c r="D254" s="57"/>
      <c r="E254" s="57"/>
      <c r="F254" s="57"/>
      <c r="G254" s="57"/>
      <c r="H254" s="57"/>
      <c r="I254" s="57"/>
      <c r="J254" s="48">
        <v>2013</v>
      </c>
      <c r="K254" s="45" t="s">
        <v>576</v>
      </c>
      <c r="L254" s="46" t="s">
        <v>42</v>
      </c>
      <c r="M254" s="45"/>
      <c r="N254" s="45"/>
      <c r="O254" s="45"/>
      <c r="P254" s="45"/>
      <c r="Q254" s="45"/>
      <c r="R254" s="46" t="s">
        <v>577</v>
      </c>
      <c r="S254" s="104"/>
      <c r="T254" s="42"/>
      <c r="U254" s="30"/>
      <c r="V254" s="30"/>
      <c r="W254" s="30"/>
      <c r="X254" s="30"/>
      <c r="Y254" s="30"/>
      <c r="Z254" s="30"/>
      <c r="AA254" s="30"/>
      <c r="AB254" s="30"/>
      <c r="AC254" s="30"/>
      <c r="AD254" s="30"/>
      <c r="AE254" s="30"/>
      <c r="AF254" s="30"/>
      <c r="AG254" s="30"/>
      <c r="AH254" s="30"/>
      <c r="AI254" s="31" t="s">
        <v>578</v>
      </c>
      <c r="AJ254" s="29"/>
      <c r="AK254" s="29"/>
    </row>
    <row r="255" spans="1:37" ht="53" customHeight="1">
      <c r="A255" s="74" t="s">
        <v>35</v>
      </c>
      <c r="B255" s="53" t="s">
        <v>855</v>
      </c>
      <c r="C255" s="52" t="s">
        <v>827</v>
      </c>
      <c r="D255" s="60"/>
      <c r="E255" s="60"/>
      <c r="F255" s="60"/>
      <c r="G255" s="60"/>
      <c r="H255" s="60"/>
      <c r="I255" s="60"/>
      <c r="J255" s="54">
        <v>2013</v>
      </c>
      <c r="K255" s="52" t="s">
        <v>60</v>
      </c>
      <c r="L255" s="45" t="s">
        <v>525</v>
      </c>
      <c r="M255" s="53"/>
      <c r="N255" s="53"/>
      <c r="O255" s="53"/>
      <c r="P255" s="45"/>
      <c r="Q255" s="45"/>
      <c r="R255" s="52"/>
      <c r="S255" s="52" t="s">
        <v>856</v>
      </c>
      <c r="T255" s="35" t="s">
        <v>63</v>
      </c>
      <c r="U255" s="29" t="s">
        <v>857</v>
      </c>
      <c r="V255" s="29" t="s">
        <v>858</v>
      </c>
      <c r="W255" s="29" t="s">
        <v>844</v>
      </c>
      <c r="X255" s="29" t="s">
        <v>846</v>
      </c>
      <c r="Y255" s="29" t="s">
        <v>859</v>
      </c>
      <c r="Z255" s="29"/>
      <c r="AA255" s="29"/>
      <c r="AB255" s="29"/>
      <c r="AC255" s="29"/>
      <c r="AD255" s="29"/>
      <c r="AE255" s="29"/>
      <c r="AF255" s="29"/>
      <c r="AG255" s="29"/>
      <c r="AH255" s="29"/>
      <c r="AI255" s="36" t="s">
        <v>860</v>
      </c>
      <c r="AJ255" s="29"/>
      <c r="AK255" s="29"/>
    </row>
    <row r="256" spans="1:37" ht="68" customHeight="1">
      <c r="A256" s="75" t="s">
        <v>35</v>
      </c>
      <c r="B256" s="51" t="s">
        <v>938</v>
      </c>
      <c r="C256" s="44" t="s">
        <v>939</v>
      </c>
      <c r="D256" s="58"/>
      <c r="E256" s="58"/>
      <c r="F256" s="58"/>
      <c r="G256" s="58"/>
      <c r="H256" s="58"/>
      <c r="I256" s="58"/>
      <c r="J256" s="48">
        <v>2013</v>
      </c>
      <c r="K256" s="44" t="s">
        <v>720</v>
      </c>
      <c r="L256" s="44" t="s">
        <v>41</v>
      </c>
      <c r="M256" s="45"/>
      <c r="N256" s="45"/>
      <c r="O256" s="45"/>
      <c r="P256" s="45"/>
      <c r="Q256" s="45"/>
      <c r="R256" s="44" t="s">
        <v>940</v>
      </c>
      <c r="S256" s="44" t="s">
        <v>941</v>
      </c>
      <c r="T256" s="27" t="s">
        <v>942</v>
      </c>
      <c r="U256" s="29" t="s">
        <v>943</v>
      </c>
      <c r="V256" s="29" t="s">
        <v>944</v>
      </c>
      <c r="W256" s="29" t="s">
        <v>945</v>
      </c>
      <c r="X256" s="29" t="s">
        <v>946</v>
      </c>
      <c r="Y256" s="29"/>
      <c r="Z256" s="29"/>
      <c r="AA256" s="29"/>
      <c r="AB256" s="29"/>
      <c r="AC256" s="29"/>
      <c r="AD256" s="29"/>
      <c r="AE256" s="29"/>
      <c r="AF256" s="29"/>
      <c r="AG256" s="29"/>
      <c r="AH256" s="29"/>
      <c r="AI256" s="33" t="s">
        <v>947</v>
      </c>
      <c r="AJ256" s="29"/>
      <c r="AK256" s="29"/>
    </row>
    <row r="257" spans="1:37" ht="74" customHeight="1">
      <c r="A257" s="72" t="s">
        <v>35</v>
      </c>
      <c r="B257" s="49" t="s">
        <v>1346</v>
      </c>
      <c r="C257" s="44" t="s">
        <v>1337</v>
      </c>
      <c r="D257" s="44" t="s">
        <v>1347</v>
      </c>
      <c r="E257" s="58" t="s">
        <v>325</v>
      </c>
      <c r="F257" s="58"/>
      <c r="G257" s="58"/>
      <c r="H257" s="58"/>
      <c r="I257" s="58"/>
      <c r="J257" s="48">
        <v>2013</v>
      </c>
      <c r="K257" s="44" t="s">
        <v>1348</v>
      </c>
      <c r="L257" s="44" t="s">
        <v>197</v>
      </c>
      <c r="M257" s="45"/>
      <c r="N257" s="45"/>
      <c r="O257" s="45"/>
      <c r="P257" s="45"/>
      <c r="Q257" s="45"/>
      <c r="R257" s="44"/>
      <c r="S257" s="44" t="s">
        <v>1349</v>
      </c>
      <c r="T257" s="27" t="s">
        <v>1350</v>
      </c>
      <c r="U257" s="29" t="s">
        <v>1351</v>
      </c>
      <c r="V257" s="29" t="s">
        <v>1352</v>
      </c>
      <c r="W257" s="29" t="s">
        <v>1353</v>
      </c>
      <c r="X257" s="29"/>
      <c r="Y257" s="29"/>
      <c r="Z257" s="29"/>
      <c r="AA257" s="29"/>
      <c r="AB257" s="29"/>
      <c r="AC257" s="29"/>
      <c r="AD257" s="29"/>
      <c r="AE257" s="29"/>
      <c r="AF257" s="29"/>
      <c r="AG257" s="29"/>
      <c r="AH257" s="29"/>
      <c r="AI257" s="33" t="s">
        <v>1354</v>
      </c>
      <c r="AJ257" s="29"/>
      <c r="AK257" s="29"/>
    </row>
    <row r="258" spans="1:37" ht="85" customHeight="1">
      <c r="A258" s="72" t="s">
        <v>35</v>
      </c>
      <c r="B258" s="49" t="s">
        <v>1721</v>
      </c>
      <c r="C258" s="44" t="s">
        <v>1713</v>
      </c>
      <c r="D258" s="58"/>
      <c r="E258" s="58"/>
      <c r="F258" s="58"/>
      <c r="G258" s="58"/>
      <c r="H258" s="58"/>
      <c r="I258" s="58"/>
      <c r="J258" s="48">
        <v>2013</v>
      </c>
      <c r="K258" s="44" t="s">
        <v>1722</v>
      </c>
      <c r="L258" s="44" t="s">
        <v>864</v>
      </c>
      <c r="M258" s="44" t="s">
        <v>41</v>
      </c>
      <c r="N258" s="45"/>
      <c r="O258" s="45"/>
      <c r="P258" s="45"/>
      <c r="Q258" s="45"/>
      <c r="R258" s="44" t="s">
        <v>1714</v>
      </c>
      <c r="S258" s="44" t="s">
        <v>1723</v>
      </c>
      <c r="T258" s="27" t="s">
        <v>510</v>
      </c>
      <c r="U258" s="29" t="s">
        <v>1724</v>
      </c>
      <c r="V258" s="29" t="s">
        <v>1725</v>
      </c>
      <c r="W258" s="29"/>
      <c r="X258" s="29"/>
      <c r="Y258" s="29"/>
      <c r="Z258" s="29"/>
      <c r="AA258" s="29"/>
      <c r="AB258" s="29"/>
      <c r="AC258" s="29"/>
      <c r="AD258" s="29"/>
      <c r="AE258" s="29"/>
      <c r="AF258" s="29"/>
      <c r="AG258" s="29"/>
      <c r="AH258" s="29"/>
      <c r="AI258" s="33" t="s">
        <v>1726</v>
      </c>
      <c r="AJ258" s="29"/>
      <c r="AK258" s="29"/>
    </row>
    <row r="259" spans="1:37" ht="84" customHeight="1">
      <c r="A259" s="72" t="s">
        <v>35</v>
      </c>
      <c r="B259" s="49" t="s">
        <v>1867</v>
      </c>
      <c r="C259" s="44" t="s">
        <v>1597</v>
      </c>
      <c r="D259" s="58"/>
      <c r="E259" s="58"/>
      <c r="F259" s="58"/>
      <c r="G259" s="58"/>
      <c r="H259" s="58"/>
      <c r="I259" s="58"/>
      <c r="J259" s="48">
        <v>2013</v>
      </c>
      <c r="K259" s="44" t="s">
        <v>1868</v>
      </c>
      <c r="L259" s="44" t="s">
        <v>631</v>
      </c>
      <c r="M259" s="44" t="s">
        <v>98</v>
      </c>
      <c r="N259" s="45"/>
      <c r="O259" s="45"/>
      <c r="P259" s="45"/>
      <c r="Q259" s="45"/>
      <c r="R259" s="44" t="s">
        <v>1063</v>
      </c>
      <c r="S259" s="44" t="s">
        <v>1869</v>
      </c>
      <c r="T259" s="27" t="s">
        <v>544</v>
      </c>
      <c r="U259" s="29" t="s">
        <v>1870</v>
      </c>
      <c r="V259" s="29" t="s">
        <v>1871</v>
      </c>
      <c r="W259" s="29" t="s">
        <v>1872</v>
      </c>
      <c r="X259" s="29" t="s">
        <v>1873</v>
      </c>
      <c r="Y259" s="29" t="s">
        <v>1874</v>
      </c>
      <c r="Z259" s="29"/>
      <c r="AA259" s="29"/>
      <c r="AB259" s="29"/>
      <c r="AC259" s="29"/>
      <c r="AD259" s="29"/>
      <c r="AE259" s="29"/>
      <c r="AF259" s="29"/>
      <c r="AG259" s="29"/>
      <c r="AH259" s="29"/>
      <c r="AI259" s="33" t="s">
        <v>1875</v>
      </c>
      <c r="AJ259" s="29"/>
      <c r="AK259" s="29"/>
    </row>
    <row r="260" spans="1:37" ht="71" customHeight="1">
      <c r="A260" s="72" t="s">
        <v>35</v>
      </c>
      <c r="B260" s="49" t="s">
        <v>2070</v>
      </c>
      <c r="C260" s="44" t="s">
        <v>38</v>
      </c>
      <c r="D260" s="44" t="s">
        <v>39</v>
      </c>
      <c r="E260" s="58"/>
      <c r="F260" s="58"/>
      <c r="G260" s="58"/>
      <c r="H260" s="58"/>
      <c r="I260" s="58"/>
      <c r="J260" s="48">
        <v>2013</v>
      </c>
      <c r="K260" s="44" t="s">
        <v>106</v>
      </c>
      <c r="L260" s="44" t="s">
        <v>41</v>
      </c>
      <c r="M260" s="45"/>
      <c r="N260" s="45"/>
      <c r="O260" s="45"/>
      <c r="P260" s="45"/>
      <c r="Q260" s="45"/>
      <c r="R260" s="44" t="s">
        <v>1637</v>
      </c>
      <c r="S260" s="44" t="s">
        <v>2071</v>
      </c>
      <c r="T260" s="27" t="s">
        <v>57</v>
      </c>
      <c r="U260" s="29"/>
      <c r="V260" s="29"/>
      <c r="W260" s="29"/>
      <c r="X260" s="29"/>
      <c r="Y260" s="29"/>
      <c r="Z260" s="29"/>
      <c r="AA260" s="29"/>
      <c r="AB260" s="29"/>
      <c r="AC260" s="29"/>
      <c r="AD260" s="29"/>
      <c r="AE260" s="29"/>
      <c r="AF260" s="29"/>
      <c r="AG260" s="29"/>
      <c r="AH260" s="29"/>
      <c r="AI260" s="33" t="s">
        <v>2072</v>
      </c>
      <c r="AJ260" s="29"/>
      <c r="AK260" s="29"/>
    </row>
    <row r="261" spans="1:37" ht="69.75" customHeight="1">
      <c r="A261" s="72" t="s">
        <v>35</v>
      </c>
      <c r="B261" s="49" t="s">
        <v>2303</v>
      </c>
      <c r="C261" s="44" t="s">
        <v>2304</v>
      </c>
      <c r="D261" s="58"/>
      <c r="E261" s="58"/>
      <c r="F261" s="58"/>
      <c r="G261" s="58"/>
      <c r="H261" s="58"/>
      <c r="I261" s="58"/>
      <c r="J261" s="48">
        <v>2013</v>
      </c>
      <c r="K261" s="44" t="s">
        <v>60</v>
      </c>
      <c r="L261" s="44" t="s">
        <v>98</v>
      </c>
      <c r="M261" s="44" t="s">
        <v>197</v>
      </c>
      <c r="N261" s="45"/>
      <c r="O261" s="45"/>
      <c r="P261" s="45"/>
      <c r="Q261" s="45"/>
      <c r="R261" s="44" t="s">
        <v>2305</v>
      </c>
      <c r="S261" s="44" t="s">
        <v>2306</v>
      </c>
      <c r="T261" s="27" t="s">
        <v>2307</v>
      </c>
      <c r="U261" s="29"/>
      <c r="V261" s="29"/>
      <c r="W261" s="29"/>
      <c r="X261" s="29"/>
      <c r="Y261" s="29"/>
      <c r="Z261" s="29"/>
      <c r="AA261" s="29"/>
      <c r="AB261" s="29"/>
      <c r="AC261" s="29"/>
      <c r="AD261" s="29"/>
      <c r="AE261" s="29"/>
      <c r="AF261" s="29"/>
      <c r="AG261" s="29"/>
      <c r="AH261" s="29"/>
      <c r="AI261" s="33" t="s">
        <v>2308</v>
      </c>
      <c r="AJ261" s="29"/>
      <c r="AK261" s="29"/>
    </row>
    <row r="262" spans="1:37" ht="41" customHeight="1">
      <c r="A262" s="72" t="s">
        <v>35</v>
      </c>
      <c r="B262" s="49" t="s">
        <v>2314</v>
      </c>
      <c r="C262" s="44" t="s">
        <v>2315</v>
      </c>
      <c r="D262" s="58"/>
      <c r="E262" s="58"/>
      <c r="F262" s="58"/>
      <c r="G262" s="58"/>
      <c r="H262" s="58"/>
      <c r="I262" s="58"/>
      <c r="J262" s="48">
        <v>2013</v>
      </c>
      <c r="K262" s="44" t="s">
        <v>2316</v>
      </c>
      <c r="L262" s="44" t="s">
        <v>453</v>
      </c>
      <c r="M262" s="45"/>
      <c r="N262" s="45"/>
      <c r="O262" s="45"/>
      <c r="P262" s="45"/>
      <c r="Q262" s="45"/>
      <c r="R262" s="44" t="s">
        <v>2317</v>
      </c>
      <c r="S262" s="44" t="s">
        <v>2318</v>
      </c>
      <c r="T262" s="27" t="s">
        <v>2226</v>
      </c>
      <c r="U262" s="29" t="s">
        <v>2319</v>
      </c>
      <c r="V262" s="29" t="s">
        <v>2320</v>
      </c>
      <c r="W262" s="29" t="s">
        <v>2321</v>
      </c>
      <c r="X262" s="29" t="s">
        <v>2322</v>
      </c>
      <c r="Y262" s="29" t="s">
        <v>1739</v>
      </c>
      <c r="Z262" s="29" t="s">
        <v>397</v>
      </c>
      <c r="AA262" s="29" t="s">
        <v>2323</v>
      </c>
      <c r="AB262" s="29"/>
      <c r="AC262" s="29"/>
      <c r="AD262" s="29"/>
      <c r="AE262" s="29"/>
      <c r="AF262" s="29"/>
      <c r="AG262" s="29"/>
      <c r="AH262" s="29"/>
      <c r="AI262" s="33" t="s">
        <v>2324</v>
      </c>
      <c r="AJ262" s="29"/>
      <c r="AK262" s="29"/>
    </row>
    <row r="263" spans="1:37" ht="54" customHeight="1">
      <c r="A263" s="75" t="s">
        <v>35</v>
      </c>
      <c r="B263" s="51" t="s">
        <v>2788</v>
      </c>
      <c r="C263" s="44" t="s">
        <v>2789</v>
      </c>
      <c r="D263" s="44" t="s">
        <v>2790</v>
      </c>
      <c r="E263" s="58"/>
      <c r="F263" s="58"/>
      <c r="G263" s="58"/>
      <c r="H263" s="58"/>
      <c r="I263" s="58"/>
      <c r="J263" s="48">
        <v>2013</v>
      </c>
      <c r="K263" s="44" t="s">
        <v>2234</v>
      </c>
      <c r="L263" s="44" t="s">
        <v>41</v>
      </c>
      <c r="M263" s="45"/>
      <c r="N263" s="45"/>
      <c r="O263" s="45"/>
      <c r="P263" s="45"/>
      <c r="Q263" s="45"/>
      <c r="R263" s="44" t="s">
        <v>2791</v>
      </c>
      <c r="S263" s="100" t="s">
        <v>2792</v>
      </c>
      <c r="T263" s="27" t="s">
        <v>510</v>
      </c>
      <c r="U263" s="29" t="s">
        <v>2793</v>
      </c>
      <c r="V263" s="29" t="s">
        <v>2794</v>
      </c>
      <c r="W263" s="29" t="s">
        <v>2795</v>
      </c>
      <c r="X263" s="29"/>
      <c r="Y263" s="29"/>
      <c r="Z263" s="29"/>
      <c r="AA263" s="29"/>
      <c r="AB263" s="29"/>
      <c r="AC263" s="29"/>
      <c r="AD263" s="29"/>
      <c r="AE263" s="29"/>
      <c r="AF263" s="29"/>
      <c r="AG263" s="29"/>
      <c r="AH263" s="29"/>
      <c r="AI263" s="33" t="s">
        <v>2796</v>
      </c>
      <c r="AJ263" s="29"/>
      <c r="AK263" s="29"/>
    </row>
    <row r="264" spans="1:37" ht="42" customHeight="1">
      <c r="A264" s="72" t="s">
        <v>35</v>
      </c>
      <c r="B264" s="49" t="s">
        <v>2825</v>
      </c>
      <c r="C264" s="44" t="s">
        <v>2826</v>
      </c>
      <c r="D264" s="58"/>
      <c r="E264" s="58"/>
      <c r="F264" s="58"/>
      <c r="G264" s="58"/>
      <c r="H264" s="58"/>
      <c r="I264" s="58"/>
      <c r="J264" s="48">
        <v>2013</v>
      </c>
      <c r="K264" s="44" t="s">
        <v>336</v>
      </c>
      <c r="L264" s="44" t="s">
        <v>197</v>
      </c>
      <c r="M264" s="45"/>
      <c r="N264" s="45"/>
      <c r="O264" s="45"/>
      <c r="P264" s="45"/>
      <c r="Q264" s="45"/>
      <c r="R264" s="44" t="s">
        <v>307</v>
      </c>
      <c r="S264" s="44" t="s">
        <v>2827</v>
      </c>
      <c r="T264" s="27" t="s">
        <v>2828</v>
      </c>
      <c r="U264" s="29" t="s">
        <v>2829</v>
      </c>
      <c r="V264" s="29" t="s">
        <v>2830</v>
      </c>
      <c r="W264" s="29"/>
      <c r="X264" s="29"/>
      <c r="Y264" s="29"/>
      <c r="Z264" s="29"/>
      <c r="AA264" s="29"/>
      <c r="AB264" s="29"/>
      <c r="AC264" s="29"/>
      <c r="AD264" s="29"/>
      <c r="AE264" s="29"/>
      <c r="AF264" s="29"/>
      <c r="AG264" s="29"/>
      <c r="AH264" s="29"/>
      <c r="AI264" s="33" t="s">
        <v>341</v>
      </c>
      <c r="AJ264" s="29"/>
      <c r="AK264" s="29"/>
    </row>
    <row r="265" spans="1:37" ht="97" customHeight="1">
      <c r="A265" s="72" t="s">
        <v>35</v>
      </c>
      <c r="B265" s="49" t="s">
        <v>2867</v>
      </c>
      <c r="C265" s="44" t="s">
        <v>2868</v>
      </c>
      <c r="D265" s="44" t="s">
        <v>39</v>
      </c>
      <c r="E265" s="44" t="s">
        <v>2869</v>
      </c>
      <c r="F265" s="58"/>
      <c r="G265" s="58"/>
      <c r="H265" s="58"/>
      <c r="I265" s="58"/>
      <c r="J265" s="48">
        <v>2013</v>
      </c>
      <c r="K265" s="44" t="s">
        <v>40</v>
      </c>
      <c r="L265" s="44" t="s">
        <v>41</v>
      </c>
      <c r="M265" s="45"/>
      <c r="N265" s="45"/>
      <c r="O265" s="45"/>
      <c r="P265" s="45"/>
      <c r="Q265" s="45"/>
      <c r="R265" s="44" t="s">
        <v>828</v>
      </c>
      <c r="S265" s="44" t="s">
        <v>2870</v>
      </c>
      <c r="T265" s="27" t="s">
        <v>64</v>
      </c>
      <c r="U265" s="29" t="s">
        <v>1175</v>
      </c>
      <c r="V265" s="29" t="s">
        <v>2871</v>
      </c>
      <c r="W265" s="29"/>
      <c r="X265" s="29"/>
      <c r="Y265" s="29"/>
      <c r="Z265" s="29"/>
      <c r="AA265" s="29"/>
      <c r="AB265" s="29"/>
      <c r="AC265" s="29"/>
      <c r="AD265" s="29"/>
      <c r="AE265" s="29"/>
      <c r="AF265" s="29"/>
      <c r="AG265" s="29"/>
      <c r="AH265" s="29"/>
      <c r="AI265" s="33" t="s">
        <v>2872</v>
      </c>
      <c r="AJ265" s="29"/>
      <c r="AK265" s="29"/>
    </row>
    <row r="266" spans="1:37" ht="72" customHeight="1">
      <c r="A266" s="72" t="s">
        <v>35</v>
      </c>
      <c r="B266" s="49" t="s">
        <v>2979</v>
      </c>
      <c r="C266" s="44" t="s">
        <v>2980</v>
      </c>
      <c r="D266" s="58"/>
      <c r="E266" s="58"/>
      <c r="F266" s="58"/>
      <c r="G266" s="58"/>
      <c r="H266" s="58"/>
      <c r="I266" s="58"/>
      <c r="J266" s="48">
        <v>2013</v>
      </c>
      <c r="K266" s="44" t="s">
        <v>1092</v>
      </c>
      <c r="L266" s="44" t="s">
        <v>153</v>
      </c>
      <c r="M266" s="45"/>
      <c r="N266" s="45"/>
      <c r="O266" s="45"/>
      <c r="P266" s="45"/>
      <c r="Q266" s="45"/>
      <c r="R266" s="44"/>
      <c r="S266" s="44" t="s">
        <v>2981</v>
      </c>
      <c r="T266" s="27" t="s">
        <v>757</v>
      </c>
      <c r="U266" s="29" t="s">
        <v>2982</v>
      </c>
      <c r="V266" s="29" t="s">
        <v>2983</v>
      </c>
      <c r="W266" s="29" t="s">
        <v>2984</v>
      </c>
      <c r="X266" s="29" t="s">
        <v>1078</v>
      </c>
      <c r="Y266" s="29" t="s">
        <v>2985</v>
      </c>
      <c r="Z266" s="29"/>
      <c r="AA266" s="29"/>
      <c r="AB266" s="29"/>
      <c r="AC266" s="29"/>
      <c r="AD266" s="29"/>
      <c r="AE266" s="29"/>
      <c r="AF266" s="29"/>
      <c r="AG266" s="29"/>
      <c r="AH266" s="29"/>
      <c r="AI266" s="33" t="s">
        <v>2986</v>
      </c>
      <c r="AJ266" s="29"/>
      <c r="AK266" s="29"/>
    </row>
    <row r="267" spans="1:37" ht="84" customHeight="1">
      <c r="A267" s="72" t="s">
        <v>35</v>
      </c>
      <c r="B267" s="49" t="s">
        <v>2990</v>
      </c>
      <c r="C267" s="44" t="s">
        <v>2980</v>
      </c>
      <c r="D267" s="58"/>
      <c r="E267" s="58"/>
      <c r="F267" s="58"/>
      <c r="G267" s="58"/>
      <c r="H267" s="58"/>
      <c r="I267" s="58"/>
      <c r="J267" s="48">
        <v>2013</v>
      </c>
      <c r="K267" s="44" t="s">
        <v>2991</v>
      </c>
      <c r="L267" s="44" t="s">
        <v>153</v>
      </c>
      <c r="M267" s="45"/>
      <c r="N267" s="45"/>
      <c r="O267" s="45"/>
      <c r="P267" s="45"/>
      <c r="Q267" s="45"/>
      <c r="R267" s="44"/>
      <c r="S267" s="44" t="s">
        <v>2992</v>
      </c>
      <c r="T267" s="27" t="s">
        <v>1132</v>
      </c>
      <c r="U267" s="29" t="s">
        <v>176</v>
      </c>
      <c r="V267" s="29" t="s">
        <v>981</v>
      </c>
      <c r="W267" s="29" t="s">
        <v>1507</v>
      </c>
      <c r="X267" s="29" t="s">
        <v>2993</v>
      </c>
      <c r="Y267" s="29"/>
      <c r="Z267" s="29"/>
      <c r="AA267" s="29"/>
      <c r="AB267" s="29"/>
      <c r="AC267" s="29"/>
      <c r="AD267" s="29"/>
      <c r="AE267" s="29"/>
      <c r="AF267" s="29"/>
      <c r="AG267" s="29"/>
      <c r="AH267" s="29"/>
      <c r="AI267" s="33" t="s">
        <v>2994</v>
      </c>
      <c r="AJ267" s="29"/>
      <c r="AK267" s="29"/>
    </row>
    <row r="268" spans="1:37" ht="70" customHeight="1">
      <c r="A268" s="72" t="s">
        <v>35</v>
      </c>
      <c r="B268" s="49" t="s">
        <v>3085</v>
      </c>
      <c r="C268" s="44" t="s">
        <v>3086</v>
      </c>
      <c r="D268" s="58"/>
      <c r="E268" s="58"/>
      <c r="F268" s="58"/>
      <c r="G268" s="58"/>
      <c r="H268" s="58"/>
      <c r="I268" s="58"/>
      <c r="J268" s="48">
        <v>2013</v>
      </c>
      <c r="K268" s="44" t="s">
        <v>3087</v>
      </c>
      <c r="L268" s="44" t="s">
        <v>98</v>
      </c>
      <c r="M268" s="45"/>
      <c r="N268" s="45"/>
      <c r="O268" s="45"/>
      <c r="P268" s="45"/>
      <c r="Q268" s="45"/>
      <c r="R268" s="44" t="s">
        <v>3088</v>
      </c>
      <c r="S268" s="44" t="s">
        <v>3089</v>
      </c>
      <c r="T268" s="27"/>
      <c r="U268" s="29"/>
      <c r="V268" s="29"/>
      <c r="W268" s="29"/>
      <c r="X268" s="29"/>
      <c r="Y268" s="29"/>
      <c r="Z268" s="29"/>
      <c r="AA268" s="29"/>
      <c r="AB268" s="29"/>
      <c r="AC268" s="29"/>
      <c r="AD268" s="29"/>
      <c r="AE268" s="29"/>
      <c r="AF268" s="29"/>
      <c r="AG268" s="29"/>
      <c r="AH268" s="29"/>
      <c r="AI268" s="33" t="s">
        <v>3090</v>
      </c>
      <c r="AJ268" s="29"/>
      <c r="AK268" s="29"/>
    </row>
    <row r="269" spans="1:37" ht="95" customHeight="1">
      <c r="A269" s="72" t="s">
        <v>35</v>
      </c>
      <c r="B269" s="49" t="s">
        <v>699</v>
      </c>
      <c r="C269" s="44" t="s">
        <v>700</v>
      </c>
      <c r="D269" s="44" t="s">
        <v>233</v>
      </c>
      <c r="E269" s="44" t="s">
        <v>701</v>
      </c>
      <c r="F269" s="58"/>
      <c r="G269" s="58"/>
      <c r="H269" s="58"/>
      <c r="I269" s="58"/>
      <c r="J269" s="48">
        <v>2012</v>
      </c>
      <c r="K269" s="44" t="s">
        <v>702</v>
      </c>
      <c r="L269" s="44" t="s">
        <v>117</v>
      </c>
      <c r="M269" s="45"/>
      <c r="N269" s="45"/>
      <c r="O269" s="45"/>
      <c r="P269" s="45"/>
      <c r="Q269" s="45"/>
      <c r="R269" s="44" t="s">
        <v>703</v>
      </c>
      <c r="S269" s="44" t="s">
        <v>704</v>
      </c>
      <c r="T269" s="27"/>
      <c r="U269" s="29"/>
      <c r="V269" s="29"/>
      <c r="W269" s="29"/>
      <c r="X269" s="29"/>
      <c r="Y269" s="29"/>
      <c r="Z269" s="29"/>
      <c r="AA269" s="29"/>
      <c r="AB269" s="29"/>
      <c r="AC269" s="29"/>
      <c r="AD269" s="29"/>
      <c r="AE269" s="29"/>
      <c r="AF269" s="29"/>
      <c r="AG269" s="29"/>
      <c r="AH269" s="29"/>
      <c r="AI269" s="33" t="s">
        <v>705</v>
      </c>
      <c r="AJ269" s="30"/>
      <c r="AK269" s="30"/>
    </row>
    <row r="270" spans="1:37" ht="70" customHeight="1">
      <c r="A270" s="73" t="s">
        <v>35</v>
      </c>
      <c r="B270" s="49" t="s">
        <v>2247</v>
      </c>
      <c r="C270" s="44" t="s">
        <v>319</v>
      </c>
      <c r="D270" s="44" t="s">
        <v>542</v>
      </c>
      <c r="E270" s="44" t="s">
        <v>2248</v>
      </c>
      <c r="F270" s="44" t="s">
        <v>1343</v>
      </c>
      <c r="G270" s="58"/>
      <c r="H270" s="58"/>
      <c r="I270" s="58"/>
      <c r="J270" s="48">
        <v>2012</v>
      </c>
      <c r="K270" s="44" t="s">
        <v>2249</v>
      </c>
      <c r="L270" s="44" t="s">
        <v>197</v>
      </c>
      <c r="M270" s="44" t="s">
        <v>42</v>
      </c>
      <c r="N270" s="45"/>
      <c r="O270" s="45"/>
      <c r="P270" s="45"/>
      <c r="Q270" s="45"/>
      <c r="R270" s="44" t="s">
        <v>86</v>
      </c>
      <c r="S270" s="44" t="s">
        <v>2250</v>
      </c>
      <c r="T270" s="27" t="s">
        <v>2251</v>
      </c>
      <c r="U270" s="29" t="s">
        <v>2252</v>
      </c>
      <c r="V270" s="29" t="s">
        <v>2253</v>
      </c>
      <c r="W270" s="29" t="s">
        <v>475</v>
      </c>
      <c r="X270" s="29" t="s">
        <v>2254</v>
      </c>
      <c r="Y270" s="29"/>
      <c r="Z270" s="29"/>
      <c r="AA270" s="29"/>
      <c r="AB270" s="29"/>
      <c r="AC270" s="29"/>
      <c r="AD270" s="29"/>
      <c r="AE270" s="29"/>
      <c r="AF270" s="29"/>
      <c r="AG270" s="29"/>
      <c r="AH270" s="29"/>
      <c r="AI270" s="33" t="s">
        <v>2255</v>
      </c>
      <c r="AJ270" s="30"/>
      <c r="AK270" s="30"/>
    </row>
    <row r="271" spans="1:37" ht="46" customHeight="1">
      <c r="A271" s="72" t="s">
        <v>35</v>
      </c>
      <c r="B271" s="49" t="s">
        <v>2657</v>
      </c>
      <c r="C271" s="44" t="s">
        <v>2658</v>
      </c>
      <c r="D271" s="44" t="s">
        <v>2659</v>
      </c>
      <c r="E271" s="58"/>
      <c r="F271" s="58"/>
      <c r="G271" s="58"/>
      <c r="H271" s="58"/>
      <c r="I271" s="58"/>
      <c r="J271" s="48">
        <v>2012</v>
      </c>
      <c r="K271" s="44" t="s">
        <v>2634</v>
      </c>
      <c r="L271" s="44" t="s">
        <v>41</v>
      </c>
      <c r="M271" s="45"/>
      <c r="N271" s="45"/>
      <c r="O271" s="45"/>
      <c r="P271" s="45"/>
      <c r="Q271" s="45"/>
      <c r="R271" s="44" t="s">
        <v>940</v>
      </c>
      <c r="S271" s="44" t="s">
        <v>2660</v>
      </c>
      <c r="T271" s="27" t="s">
        <v>2586</v>
      </c>
      <c r="U271" s="29" t="s">
        <v>953</v>
      </c>
      <c r="V271" s="29" t="s">
        <v>2661</v>
      </c>
      <c r="W271" s="29" t="s">
        <v>1177</v>
      </c>
      <c r="X271" s="29" t="s">
        <v>1175</v>
      </c>
      <c r="Y271" s="29" t="s">
        <v>2662</v>
      </c>
      <c r="Z271" s="29" t="s">
        <v>2367</v>
      </c>
      <c r="AA271" s="29" t="s">
        <v>2663</v>
      </c>
      <c r="AB271" s="29" t="s">
        <v>539</v>
      </c>
      <c r="AC271" s="29" t="s">
        <v>2664</v>
      </c>
      <c r="AD271" s="29" t="s">
        <v>2665</v>
      </c>
      <c r="AE271" s="29"/>
      <c r="AF271" s="29"/>
      <c r="AG271" s="29"/>
      <c r="AH271" s="29"/>
      <c r="AI271" s="33" t="s">
        <v>2666</v>
      </c>
      <c r="AJ271" s="30"/>
      <c r="AK271" s="30"/>
    </row>
    <row r="272" spans="1:37" ht="37" customHeight="1">
      <c r="A272" s="72" t="s">
        <v>35</v>
      </c>
      <c r="B272" s="49" t="s">
        <v>3001</v>
      </c>
      <c r="C272" s="44" t="s">
        <v>2980</v>
      </c>
      <c r="D272" s="58"/>
      <c r="E272" s="58"/>
      <c r="F272" s="58"/>
      <c r="G272" s="58"/>
      <c r="H272" s="58"/>
      <c r="I272" s="58"/>
      <c r="J272" s="48">
        <v>2012</v>
      </c>
      <c r="K272" s="44" t="s">
        <v>3002</v>
      </c>
      <c r="L272" s="44" t="s">
        <v>153</v>
      </c>
      <c r="M272" s="45"/>
      <c r="N272" s="45"/>
      <c r="O272" s="45"/>
      <c r="P272" s="45"/>
      <c r="Q272" s="45"/>
      <c r="R272" s="44"/>
      <c r="S272" s="44" t="s">
        <v>3003</v>
      </c>
      <c r="T272" s="27" t="s">
        <v>979</v>
      </c>
      <c r="U272" s="29" t="s">
        <v>3004</v>
      </c>
      <c r="V272" s="29" t="s">
        <v>1078</v>
      </c>
      <c r="W272" s="29" t="s">
        <v>3005</v>
      </c>
      <c r="X272" s="29"/>
      <c r="Y272" s="29"/>
      <c r="Z272" s="29"/>
      <c r="AA272" s="29"/>
      <c r="AB272" s="29"/>
      <c r="AC272" s="29"/>
      <c r="AD272" s="29"/>
      <c r="AE272" s="29"/>
      <c r="AF272" s="29"/>
      <c r="AG272" s="29"/>
      <c r="AH272" s="29"/>
      <c r="AI272" s="33" t="s">
        <v>3006</v>
      </c>
      <c r="AJ272" s="29"/>
      <c r="AK272" s="29"/>
    </row>
    <row r="273" spans="1:37" ht="39" customHeight="1">
      <c r="A273" s="72" t="s">
        <v>35</v>
      </c>
      <c r="B273" s="49" t="s">
        <v>1060</v>
      </c>
      <c r="C273" s="44" t="s">
        <v>1061</v>
      </c>
      <c r="D273" s="58"/>
      <c r="E273" s="58"/>
      <c r="F273" s="58"/>
      <c r="G273" s="58"/>
      <c r="H273" s="58"/>
      <c r="I273" s="58"/>
      <c r="J273" s="48">
        <v>2011</v>
      </c>
      <c r="K273" s="44" t="s">
        <v>1062</v>
      </c>
      <c r="L273" s="44" t="s">
        <v>631</v>
      </c>
      <c r="M273" s="45"/>
      <c r="N273" s="45"/>
      <c r="O273" s="45"/>
      <c r="P273" s="45"/>
      <c r="Q273" s="45"/>
      <c r="R273" s="44" t="s">
        <v>1063</v>
      </c>
      <c r="S273" s="44" t="s">
        <v>1064</v>
      </c>
      <c r="T273" s="27" t="s">
        <v>57</v>
      </c>
      <c r="U273" s="29"/>
      <c r="V273" s="29"/>
      <c r="W273" s="29"/>
      <c r="X273" s="29"/>
      <c r="Y273" s="29"/>
      <c r="Z273" s="29"/>
      <c r="AA273" s="29"/>
      <c r="AB273" s="29"/>
      <c r="AC273" s="29"/>
      <c r="AD273" s="29"/>
      <c r="AE273" s="29"/>
      <c r="AF273" s="29"/>
      <c r="AG273" s="29"/>
      <c r="AH273" s="29"/>
      <c r="AI273" s="33" t="s">
        <v>1065</v>
      </c>
      <c r="AJ273" s="29"/>
      <c r="AK273" s="29"/>
    </row>
    <row r="274" spans="1:37" ht="40" customHeight="1">
      <c r="A274" s="72" t="s">
        <v>35</v>
      </c>
      <c r="B274" s="49" t="s">
        <v>1688</v>
      </c>
      <c r="C274" s="44" t="s">
        <v>1689</v>
      </c>
      <c r="D274" s="58"/>
      <c r="E274" s="58"/>
      <c r="F274" s="58"/>
      <c r="G274" s="58"/>
      <c r="H274" s="58"/>
      <c r="I274" s="58"/>
      <c r="J274" s="48">
        <v>2011</v>
      </c>
      <c r="K274" s="44" t="s">
        <v>1644</v>
      </c>
      <c r="L274" s="44" t="s">
        <v>631</v>
      </c>
      <c r="M274" s="45"/>
      <c r="N274" s="45"/>
      <c r="O274" s="45"/>
      <c r="P274" s="45"/>
      <c r="Q274" s="45"/>
      <c r="R274" s="44" t="s">
        <v>1117</v>
      </c>
      <c r="S274" s="44" t="s">
        <v>57</v>
      </c>
      <c r="T274" s="27" t="s">
        <v>57</v>
      </c>
      <c r="U274" s="29"/>
      <c r="V274" s="29"/>
      <c r="W274" s="29"/>
      <c r="X274" s="29"/>
      <c r="Y274" s="29"/>
      <c r="Z274" s="29"/>
      <c r="AA274" s="29"/>
      <c r="AB274" s="29"/>
      <c r="AC274" s="29"/>
      <c r="AD274" s="29"/>
      <c r="AE274" s="29"/>
      <c r="AF274" s="29"/>
      <c r="AG274" s="29"/>
      <c r="AH274" s="29"/>
      <c r="AI274" s="33" t="s">
        <v>1690</v>
      </c>
      <c r="AJ274" s="29"/>
      <c r="AK274" s="29"/>
    </row>
    <row r="275" spans="1:37" ht="38" customHeight="1">
      <c r="A275" s="73" t="s">
        <v>35</v>
      </c>
      <c r="B275" s="45" t="s">
        <v>2051</v>
      </c>
      <c r="C275" s="46" t="s">
        <v>52</v>
      </c>
      <c r="D275" s="46" t="s">
        <v>54</v>
      </c>
      <c r="E275" s="57"/>
      <c r="F275" s="57"/>
      <c r="G275" s="57"/>
      <c r="H275" s="57"/>
      <c r="I275" s="57"/>
      <c r="J275" s="48">
        <v>2011</v>
      </c>
      <c r="K275" s="45" t="s">
        <v>2052</v>
      </c>
      <c r="L275" s="46" t="s">
        <v>42</v>
      </c>
      <c r="M275" s="45"/>
      <c r="N275" s="45"/>
      <c r="O275" s="45"/>
      <c r="P275" s="45"/>
      <c r="Q275" s="45"/>
      <c r="R275" s="46" t="s">
        <v>61</v>
      </c>
      <c r="S275" s="46" t="s">
        <v>2053</v>
      </c>
      <c r="T275" s="30"/>
      <c r="U275" s="30"/>
      <c r="V275" s="30"/>
      <c r="W275" s="30"/>
      <c r="X275" s="30"/>
      <c r="Y275" s="30"/>
      <c r="Z275" s="30"/>
      <c r="AA275" s="30"/>
      <c r="AB275" s="30"/>
      <c r="AC275" s="30"/>
      <c r="AD275" s="30"/>
      <c r="AE275" s="30"/>
      <c r="AF275" s="30"/>
      <c r="AG275" s="30"/>
      <c r="AH275" s="30"/>
      <c r="AI275" s="31" t="s">
        <v>2054</v>
      </c>
      <c r="AJ275" s="29"/>
      <c r="AK275" s="29"/>
    </row>
    <row r="276" spans="1:37" ht="50" customHeight="1">
      <c r="A276" s="72" t="s">
        <v>35</v>
      </c>
      <c r="B276" s="49" t="s">
        <v>2615</v>
      </c>
      <c r="C276" s="44" t="s">
        <v>1068</v>
      </c>
      <c r="D276" s="58"/>
      <c r="E276" s="58"/>
      <c r="F276" s="58"/>
      <c r="G276" s="58"/>
      <c r="H276" s="58"/>
      <c r="I276" s="58"/>
      <c r="J276" s="48">
        <v>2011</v>
      </c>
      <c r="K276" s="44" t="s">
        <v>2616</v>
      </c>
      <c r="L276" s="44" t="s">
        <v>41</v>
      </c>
      <c r="M276" s="45"/>
      <c r="N276" s="45"/>
      <c r="O276" s="45"/>
      <c r="P276" s="45"/>
      <c r="Q276" s="45"/>
      <c r="R276" s="44" t="s">
        <v>940</v>
      </c>
      <c r="S276" s="44" t="s">
        <v>2617</v>
      </c>
      <c r="T276" s="27" t="s">
        <v>57</v>
      </c>
      <c r="U276" s="29"/>
      <c r="V276" s="29"/>
      <c r="W276" s="29"/>
      <c r="X276" s="29"/>
      <c r="Y276" s="29"/>
      <c r="Z276" s="29"/>
      <c r="AA276" s="29"/>
      <c r="AB276" s="29"/>
      <c r="AC276" s="29"/>
      <c r="AD276" s="29"/>
      <c r="AE276" s="29"/>
      <c r="AF276" s="29"/>
      <c r="AG276" s="29"/>
      <c r="AH276" s="29"/>
      <c r="AI276" s="33" t="s">
        <v>2618</v>
      </c>
      <c r="AJ276" s="29"/>
      <c r="AK276" s="29"/>
    </row>
    <row r="277" spans="1:37" ht="36" customHeight="1">
      <c r="A277" s="73" t="s">
        <v>35</v>
      </c>
      <c r="B277" s="45" t="s">
        <v>2842</v>
      </c>
      <c r="C277" s="46" t="s">
        <v>2843</v>
      </c>
      <c r="D277" s="46" t="s">
        <v>2844</v>
      </c>
      <c r="E277" s="46" t="s">
        <v>2845</v>
      </c>
      <c r="F277" s="46" t="s">
        <v>2846</v>
      </c>
      <c r="G277" s="59"/>
      <c r="H277" s="59"/>
      <c r="I277" s="59"/>
      <c r="J277" s="48">
        <v>2011</v>
      </c>
      <c r="K277" s="46" t="s">
        <v>326</v>
      </c>
      <c r="L277" s="46" t="s">
        <v>235</v>
      </c>
      <c r="M277" s="45"/>
      <c r="N277" s="45"/>
      <c r="O277" s="45"/>
      <c r="P277" s="45"/>
      <c r="Q277" s="45"/>
      <c r="R277" s="46" t="s">
        <v>307</v>
      </c>
      <c r="S277" s="102" t="str">
        <f>HYPERLINK("https://www.elgaronline.com/view/9781849808408.00009.xml","https://www.elgaronline.com/view/9781849808408.00009.xml")</f>
        <v>https://www.elgaronline.com/view/9781849808408.00009.xml</v>
      </c>
      <c r="T277" s="29" t="s">
        <v>57</v>
      </c>
      <c r="U277" s="29"/>
      <c r="V277" s="29"/>
      <c r="W277" s="29"/>
      <c r="X277" s="29"/>
      <c r="Y277" s="29"/>
      <c r="Z277" s="29"/>
      <c r="AA277" s="29"/>
      <c r="AB277" s="29"/>
      <c r="AC277" s="29"/>
      <c r="AD277" s="29"/>
      <c r="AE277" s="29"/>
      <c r="AF277" s="29"/>
      <c r="AG277" s="29"/>
      <c r="AH277" s="29"/>
      <c r="AI277" s="39" t="s">
        <v>2847</v>
      </c>
      <c r="AJ277" s="29"/>
      <c r="AK277" s="29"/>
    </row>
    <row r="278" spans="1:37" ht="51" customHeight="1">
      <c r="A278" s="72" t="s">
        <v>35</v>
      </c>
      <c r="B278" s="49" t="s">
        <v>590</v>
      </c>
      <c r="C278" s="44" t="s">
        <v>591</v>
      </c>
      <c r="D278" s="44" t="s">
        <v>592</v>
      </c>
      <c r="E278" s="44" t="s">
        <v>305</v>
      </c>
      <c r="F278" s="58"/>
      <c r="G278" s="58"/>
      <c r="H278" s="58"/>
      <c r="I278" s="58"/>
      <c r="J278" s="48">
        <v>2010</v>
      </c>
      <c r="K278" s="44" t="s">
        <v>593</v>
      </c>
      <c r="L278" s="44" t="s">
        <v>197</v>
      </c>
      <c r="M278" s="44" t="s">
        <v>42</v>
      </c>
      <c r="N278" s="45"/>
      <c r="O278" s="45"/>
      <c r="P278" s="45"/>
      <c r="Q278" s="45"/>
      <c r="R278" s="44" t="s">
        <v>321</v>
      </c>
      <c r="S278" s="44" t="s">
        <v>594</v>
      </c>
      <c r="T278" s="34" t="s">
        <v>57</v>
      </c>
      <c r="U278" s="29"/>
      <c r="V278" s="29"/>
      <c r="W278" s="29"/>
      <c r="X278" s="29"/>
      <c r="Y278" s="29"/>
      <c r="Z278" s="29"/>
      <c r="AA278" s="29"/>
      <c r="AB278" s="29"/>
      <c r="AC278" s="29"/>
      <c r="AD278" s="29"/>
      <c r="AE278" s="29"/>
      <c r="AF278" s="29"/>
      <c r="AG278" s="29"/>
      <c r="AH278" s="29"/>
      <c r="AI278" s="33" t="s">
        <v>595</v>
      </c>
      <c r="AJ278" s="29"/>
      <c r="AK278" s="29"/>
    </row>
    <row r="279" spans="1:37" ht="68" customHeight="1">
      <c r="A279" s="72" t="s">
        <v>35</v>
      </c>
      <c r="B279" s="49" t="s">
        <v>1391</v>
      </c>
      <c r="C279" s="44" t="s">
        <v>1372</v>
      </c>
      <c r="D279" s="58"/>
      <c r="E279" s="58"/>
      <c r="F279" s="58"/>
      <c r="G279" s="58"/>
      <c r="H279" s="58"/>
      <c r="I279" s="58"/>
      <c r="J279" s="48">
        <v>2010</v>
      </c>
      <c r="K279" s="44" t="s">
        <v>1392</v>
      </c>
      <c r="L279" s="44" t="s">
        <v>98</v>
      </c>
      <c r="M279" s="45"/>
      <c r="N279" s="45"/>
      <c r="O279" s="45"/>
      <c r="P279" s="45"/>
      <c r="Q279" s="45"/>
      <c r="R279" s="44" t="s">
        <v>908</v>
      </c>
      <c r="S279" s="44" t="s">
        <v>1393</v>
      </c>
      <c r="T279" s="27"/>
      <c r="U279" s="29"/>
      <c r="V279" s="29"/>
      <c r="W279" s="29"/>
      <c r="X279" s="29"/>
      <c r="Y279" s="29"/>
      <c r="Z279" s="29"/>
      <c r="AA279" s="29"/>
      <c r="AB279" s="29"/>
      <c r="AC279" s="29"/>
      <c r="AD279" s="29"/>
      <c r="AE279" s="29"/>
      <c r="AF279" s="29"/>
      <c r="AG279" s="29"/>
      <c r="AH279" s="29"/>
      <c r="AI279" s="33" t="s">
        <v>1394</v>
      </c>
      <c r="AJ279" s="29"/>
      <c r="AK279" s="29"/>
    </row>
    <row r="280" spans="1:37" ht="112" customHeight="1">
      <c r="A280" s="72" t="s">
        <v>35</v>
      </c>
      <c r="B280" s="49" t="s">
        <v>1876</v>
      </c>
      <c r="C280" s="44" t="s">
        <v>1597</v>
      </c>
      <c r="D280" s="58"/>
      <c r="E280" s="58"/>
      <c r="F280" s="58"/>
      <c r="G280" s="58"/>
      <c r="H280" s="58"/>
      <c r="I280" s="58"/>
      <c r="J280" s="48">
        <v>2010</v>
      </c>
      <c r="K280" s="44" t="s">
        <v>576</v>
      </c>
      <c r="L280" s="44" t="s">
        <v>631</v>
      </c>
      <c r="M280" s="45"/>
      <c r="N280" s="45"/>
      <c r="O280" s="45"/>
      <c r="P280" s="45"/>
      <c r="Q280" s="45"/>
      <c r="R280" s="44" t="s">
        <v>1063</v>
      </c>
      <c r="S280" s="44" t="s">
        <v>1877</v>
      </c>
      <c r="T280" s="27" t="s">
        <v>57</v>
      </c>
      <c r="U280" s="29"/>
      <c r="V280" s="29"/>
      <c r="W280" s="29"/>
      <c r="X280" s="29"/>
      <c r="Y280" s="29"/>
      <c r="Z280" s="29"/>
      <c r="AA280" s="29"/>
      <c r="AB280" s="29"/>
      <c r="AC280" s="29"/>
      <c r="AD280" s="29"/>
      <c r="AE280" s="29"/>
      <c r="AF280" s="29"/>
      <c r="AG280" s="29"/>
      <c r="AH280" s="29"/>
      <c r="AI280" s="33" t="s">
        <v>1878</v>
      </c>
      <c r="AJ280" s="29"/>
      <c r="AK280" s="29"/>
    </row>
    <row r="281" spans="1:37" ht="69" customHeight="1">
      <c r="A281" s="74" t="s">
        <v>35</v>
      </c>
      <c r="B281" s="53" t="s">
        <v>2711</v>
      </c>
      <c r="C281" s="52" t="s">
        <v>1704</v>
      </c>
      <c r="D281" s="60"/>
      <c r="E281" s="60"/>
      <c r="F281" s="60"/>
      <c r="G281" s="60"/>
      <c r="H281" s="60"/>
      <c r="I281" s="60"/>
      <c r="J281" s="54">
        <v>2010</v>
      </c>
      <c r="K281" s="52" t="s">
        <v>2712</v>
      </c>
      <c r="L281" s="45" t="s">
        <v>525</v>
      </c>
      <c r="M281" s="53"/>
      <c r="N281" s="53"/>
      <c r="O281" s="53"/>
      <c r="P281" s="45"/>
      <c r="Q281" s="45"/>
      <c r="R281" s="52"/>
      <c r="S281" s="52" t="s">
        <v>2713</v>
      </c>
      <c r="T281" s="35"/>
      <c r="U281" s="29"/>
      <c r="V281" s="29"/>
      <c r="W281" s="29"/>
      <c r="X281" s="29"/>
      <c r="Y281" s="29"/>
      <c r="Z281" s="29"/>
      <c r="AA281" s="29"/>
      <c r="AB281" s="29"/>
      <c r="AC281" s="29"/>
      <c r="AD281" s="29"/>
      <c r="AE281" s="29"/>
      <c r="AF281" s="29"/>
      <c r="AG281" s="29"/>
      <c r="AH281" s="29"/>
      <c r="AI281" s="36" t="s">
        <v>2714</v>
      </c>
      <c r="AJ281" s="29"/>
      <c r="AK281" s="29"/>
    </row>
    <row r="282" spans="1:37" ht="82" customHeight="1">
      <c r="A282" s="74" t="s">
        <v>35</v>
      </c>
      <c r="B282" s="53" t="s">
        <v>522</v>
      </c>
      <c r="C282" s="52" t="s">
        <v>523</v>
      </c>
      <c r="D282" s="60"/>
      <c r="E282" s="60"/>
      <c r="F282" s="60"/>
      <c r="G282" s="60"/>
      <c r="H282" s="60"/>
      <c r="I282" s="60"/>
      <c r="J282" s="54">
        <v>2005</v>
      </c>
      <c r="K282" s="52" t="s">
        <v>524</v>
      </c>
      <c r="L282" s="45" t="s">
        <v>525</v>
      </c>
      <c r="M282" s="53"/>
      <c r="N282" s="53"/>
      <c r="O282" s="53"/>
      <c r="P282" s="45"/>
      <c r="Q282" s="45"/>
      <c r="R282" s="52"/>
      <c r="S282" s="52" t="s">
        <v>526</v>
      </c>
      <c r="T282" s="35" t="s">
        <v>527</v>
      </c>
      <c r="U282" s="29" t="s">
        <v>528</v>
      </c>
      <c r="V282" s="29" t="s">
        <v>529</v>
      </c>
      <c r="W282" s="29"/>
      <c r="X282" s="29"/>
      <c r="Y282" s="29"/>
      <c r="Z282" s="29"/>
      <c r="AA282" s="29"/>
      <c r="AB282" s="29"/>
      <c r="AC282" s="29"/>
      <c r="AD282" s="29"/>
      <c r="AE282" s="29"/>
      <c r="AF282" s="29"/>
      <c r="AG282" s="29"/>
      <c r="AH282" s="29"/>
      <c r="AI282" s="36" t="s">
        <v>530</v>
      </c>
      <c r="AJ282" s="29"/>
      <c r="AK282" s="29"/>
    </row>
    <row r="283" spans="1:37" ht="69" customHeight="1">
      <c r="A283" s="76" t="s">
        <v>563</v>
      </c>
      <c r="B283" s="45" t="s">
        <v>564</v>
      </c>
      <c r="C283" s="46" t="s">
        <v>542</v>
      </c>
      <c r="D283" s="46" t="s">
        <v>565</v>
      </c>
      <c r="E283" s="46" t="s">
        <v>566</v>
      </c>
      <c r="F283" s="57"/>
      <c r="G283" s="57"/>
      <c r="H283" s="57"/>
      <c r="I283" s="57"/>
      <c r="J283" s="48">
        <v>2012</v>
      </c>
      <c r="K283" s="45" t="s">
        <v>567</v>
      </c>
      <c r="L283" s="46" t="s">
        <v>42</v>
      </c>
      <c r="M283" s="46" t="s">
        <v>117</v>
      </c>
      <c r="N283" s="45"/>
      <c r="O283" s="45"/>
      <c r="P283" s="45"/>
      <c r="Q283" s="45"/>
      <c r="R283" s="46" t="s">
        <v>556</v>
      </c>
      <c r="S283" s="46" t="s">
        <v>568</v>
      </c>
      <c r="T283" s="41" t="s">
        <v>569</v>
      </c>
      <c r="U283" s="29" t="s">
        <v>570</v>
      </c>
      <c r="V283" s="29" t="s">
        <v>571</v>
      </c>
      <c r="W283" s="29" t="s">
        <v>572</v>
      </c>
      <c r="X283" s="29" t="s">
        <v>573</v>
      </c>
      <c r="Y283" s="29" t="s">
        <v>73</v>
      </c>
      <c r="Z283" s="30"/>
      <c r="AA283" s="30"/>
      <c r="AB283" s="30"/>
      <c r="AC283" s="30"/>
      <c r="AD283" s="30"/>
      <c r="AE283" s="30"/>
      <c r="AF283" s="30"/>
      <c r="AG283" s="30"/>
      <c r="AH283" s="30"/>
      <c r="AI283" s="31" t="s">
        <v>574</v>
      </c>
      <c r="AJ283" s="29"/>
      <c r="AK283" s="29"/>
    </row>
    <row r="284" spans="1:37" ht="84" customHeight="1">
      <c r="A284" s="78" t="s">
        <v>531</v>
      </c>
      <c r="B284" s="49" t="s">
        <v>1985</v>
      </c>
      <c r="C284" s="44" t="s">
        <v>1986</v>
      </c>
      <c r="D284" s="58"/>
      <c r="E284" s="58"/>
      <c r="F284" s="58"/>
      <c r="G284" s="58"/>
      <c r="H284" s="58"/>
      <c r="I284" s="58"/>
      <c r="J284" s="48">
        <v>2016</v>
      </c>
      <c r="K284" s="44" t="s">
        <v>1987</v>
      </c>
      <c r="L284" s="44" t="s">
        <v>41</v>
      </c>
      <c r="M284" s="45"/>
      <c r="N284" s="45"/>
      <c r="O284" s="45"/>
      <c r="P284" s="45"/>
      <c r="Q284" s="45"/>
      <c r="R284" s="44" t="s">
        <v>1637</v>
      </c>
      <c r="S284" s="44" t="s">
        <v>1988</v>
      </c>
      <c r="T284" s="27" t="s">
        <v>1847</v>
      </c>
      <c r="U284" s="29" t="s">
        <v>1989</v>
      </c>
      <c r="V284" s="29" t="s">
        <v>1990</v>
      </c>
      <c r="W284" s="29" t="s">
        <v>1991</v>
      </c>
      <c r="X284" s="29" t="s">
        <v>1992</v>
      </c>
      <c r="Y284" s="29" t="s">
        <v>1177</v>
      </c>
      <c r="Z284" s="29"/>
      <c r="AA284" s="29"/>
      <c r="AB284" s="29"/>
      <c r="AC284" s="29"/>
      <c r="AD284" s="29"/>
      <c r="AE284" s="29"/>
      <c r="AF284" s="29"/>
      <c r="AG284" s="29"/>
      <c r="AH284" s="29"/>
      <c r="AI284" s="33" t="s">
        <v>1993</v>
      </c>
      <c r="AJ284" s="29"/>
      <c r="AK284" s="29"/>
    </row>
    <row r="285" spans="1:37" ht="72" customHeight="1">
      <c r="A285" s="78" t="s">
        <v>531</v>
      </c>
      <c r="B285" s="49" t="s">
        <v>1038</v>
      </c>
      <c r="C285" s="44" t="s">
        <v>1039</v>
      </c>
      <c r="D285" s="44" t="s">
        <v>1040</v>
      </c>
      <c r="E285" s="44" t="s">
        <v>305</v>
      </c>
      <c r="F285" s="58"/>
      <c r="G285" s="58"/>
      <c r="H285" s="58"/>
      <c r="I285" s="58"/>
      <c r="J285" s="48">
        <v>2015</v>
      </c>
      <c r="K285" s="44" t="s">
        <v>1041</v>
      </c>
      <c r="L285" s="44" t="s">
        <v>197</v>
      </c>
      <c r="M285" s="45"/>
      <c r="N285" s="45"/>
      <c r="O285" s="45"/>
      <c r="P285" s="45"/>
      <c r="Q285" s="45"/>
      <c r="R285" s="44" t="s">
        <v>321</v>
      </c>
      <c r="S285" s="44" t="s">
        <v>1042</v>
      </c>
      <c r="T285" s="27" t="s">
        <v>1043</v>
      </c>
      <c r="U285" s="29" t="s">
        <v>1044</v>
      </c>
      <c r="V285" s="29" t="s">
        <v>1045</v>
      </c>
      <c r="W285" s="29" t="s">
        <v>1046</v>
      </c>
      <c r="X285" s="29" t="s">
        <v>1047</v>
      </c>
      <c r="Y285" s="29" t="s">
        <v>1048</v>
      </c>
      <c r="Z285" s="29"/>
      <c r="AA285" s="29"/>
      <c r="AB285" s="29"/>
      <c r="AC285" s="29"/>
      <c r="AD285" s="29"/>
      <c r="AE285" s="29"/>
      <c r="AF285" s="29"/>
      <c r="AG285" s="29"/>
      <c r="AH285" s="29"/>
      <c r="AI285" s="33" t="s">
        <v>1049</v>
      </c>
      <c r="AJ285" s="29"/>
      <c r="AK285" s="29"/>
    </row>
    <row r="286" spans="1:37" ht="75" customHeight="1">
      <c r="A286" s="78" t="s">
        <v>531</v>
      </c>
      <c r="B286" s="53" t="s">
        <v>1806</v>
      </c>
      <c r="C286" s="45" t="s">
        <v>1807</v>
      </c>
      <c r="D286" s="63"/>
      <c r="E286" s="63"/>
      <c r="F286" s="63"/>
      <c r="G286" s="63"/>
      <c r="H286" s="63"/>
      <c r="I286" s="63"/>
      <c r="J286" s="54">
        <v>2015</v>
      </c>
      <c r="K286" s="52" t="s">
        <v>1808</v>
      </c>
      <c r="L286" s="45" t="s">
        <v>525</v>
      </c>
      <c r="M286" s="53"/>
      <c r="N286" s="53"/>
      <c r="O286" s="53"/>
      <c r="P286" s="45"/>
      <c r="Q286" s="45"/>
      <c r="R286" s="52"/>
      <c r="S286" s="52" t="s">
        <v>1809</v>
      </c>
      <c r="T286" s="35" t="s">
        <v>1810</v>
      </c>
      <c r="U286" s="29" t="s">
        <v>1811</v>
      </c>
      <c r="V286" s="29" t="s">
        <v>1812</v>
      </c>
      <c r="W286" s="29" t="s">
        <v>1813</v>
      </c>
      <c r="X286" s="29" t="s">
        <v>1814</v>
      </c>
      <c r="Y286" s="29"/>
      <c r="Z286" s="29"/>
      <c r="AA286" s="29"/>
      <c r="AB286" s="29"/>
      <c r="AC286" s="29"/>
      <c r="AD286" s="29"/>
      <c r="AE286" s="29"/>
      <c r="AF286" s="29"/>
      <c r="AG286" s="29"/>
      <c r="AH286" s="29"/>
      <c r="AI286" s="36" t="s">
        <v>1815</v>
      </c>
      <c r="AJ286" s="29"/>
      <c r="AK286" s="29"/>
    </row>
    <row r="287" spans="1:37" ht="68" customHeight="1">
      <c r="A287" s="78" t="s">
        <v>531</v>
      </c>
      <c r="B287" s="51" t="s">
        <v>1755</v>
      </c>
      <c r="C287" s="44" t="s">
        <v>1756</v>
      </c>
      <c r="D287" s="58"/>
      <c r="E287" s="58"/>
      <c r="F287" s="58"/>
      <c r="G287" s="58"/>
      <c r="H287" s="58"/>
      <c r="I287" s="58"/>
      <c r="J287" s="48">
        <v>2014</v>
      </c>
      <c r="K287" s="44" t="s">
        <v>1757</v>
      </c>
      <c r="L287" s="44" t="s">
        <v>41</v>
      </c>
      <c r="M287" s="45"/>
      <c r="N287" s="45"/>
      <c r="O287" s="45"/>
      <c r="P287" s="45"/>
      <c r="Q287" s="45"/>
      <c r="R287" s="44" t="s">
        <v>188</v>
      </c>
      <c r="S287" s="44" t="s">
        <v>57</v>
      </c>
      <c r="T287" s="27" t="s">
        <v>57</v>
      </c>
      <c r="U287" s="29"/>
      <c r="V287" s="29"/>
      <c r="W287" s="29"/>
      <c r="X287" s="29"/>
      <c r="Y287" s="29"/>
      <c r="Z287" s="29"/>
      <c r="AA287" s="29"/>
      <c r="AB287" s="29"/>
      <c r="AC287" s="29"/>
      <c r="AD287" s="29"/>
      <c r="AE287" s="29"/>
      <c r="AF287" s="29"/>
      <c r="AG287" s="29"/>
      <c r="AH287" s="29"/>
      <c r="AI287" s="33" t="s">
        <v>1758</v>
      </c>
      <c r="AJ287" s="29"/>
      <c r="AK287" s="29"/>
    </row>
    <row r="288" spans="1:37" ht="56" customHeight="1">
      <c r="A288" s="78" t="s">
        <v>531</v>
      </c>
      <c r="B288" s="53" t="s">
        <v>2667</v>
      </c>
      <c r="C288" s="52" t="s">
        <v>2668</v>
      </c>
      <c r="D288" s="60"/>
      <c r="E288" s="60"/>
      <c r="F288" s="60"/>
      <c r="G288" s="60"/>
      <c r="H288" s="60"/>
      <c r="I288" s="60"/>
      <c r="J288" s="54">
        <v>2014</v>
      </c>
      <c r="K288" s="52" t="s">
        <v>2669</v>
      </c>
      <c r="L288" s="45" t="s">
        <v>525</v>
      </c>
      <c r="M288" s="53"/>
      <c r="N288" s="53"/>
      <c r="O288" s="53"/>
      <c r="P288" s="45"/>
      <c r="Q288" s="45"/>
      <c r="R288" s="52" t="s">
        <v>313</v>
      </c>
      <c r="S288" s="52" t="s">
        <v>2670</v>
      </c>
      <c r="T288" s="35" t="s">
        <v>2671</v>
      </c>
      <c r="U288" s="29" t="s">
        <v>2672</v>
      </c>
      <c r="V288" s="29" t="s">
        <v>2673</v>
      </c>
      <c r="W288" s="29" t="s">
        <v>2674</v>
      </c>
      <c r="X288" s="29"/>
      <c r="Y288" s="29"/>
      <c r="Z288" s="29"/>
      <c r="AA288" s="29"/>
      <c r="AB288" s="29"/>
      <c r="AC288" s="29"/>
      <c r="AD288" s="29"/>
      <c r="AE288" s="29"/>
      <c r="AF288" s="29"/>
      <c r="AG288" s="29"/>
      <c r="AH288" s="29"/>
      <c r="AI288" s="36" t="s">
        <v>2675</v>
      </c>
      <c r="AJ288" s="29"/>
      <c r="AK288" s="29"/>
    </row>
    <row r="289" spans="1:37" ht="56" customHeight="1">
      <c r="A289" s="78" t="s">
        <v>531</v>
      </c>
      <c r="B289" s="51" t="s">
        <v>976</v>
      </c>
      <c r="C289" s="44" t="s">
        <v>939</v>
      </c>
      <c r="D289" s="58"/>
      <c r="E289" s="58"/>
      <c r="F289" s="58"/>
      <c r="G289" s="58"/>
      <c r="H289" s="58"/>
      <c r="I289" s="58"/>
      <c r="J289" s="48">
        <v>2013</v>
      </c>
      <c r="K289" s="44" t="s">
        <v>977</v>
      </c>
      <c r="L289" s="44" t="s">
        <v>41</v>
      </c>
      <c r="M289" s="45"/>
      <c r="N289" s="45"/>
      <c r="O289" s="45"/>
      <c r="P289" s="45"/>
      <c r="Q289" s="45"/>
      <c r="R289" s="44" t="s">
        <v>940</v>
      </c>
      <c r="S289" s="44" t="s">
        <v>978</v>
      </c>
      <c r="T289" s="27" t="s">
        <v>979</v>
      </c>
      <c r="U289" s="29" t="s">
        <v>980</v>
      </c>
      <c r="V289" s="29" t="s">
        <v>981</v>
      </c>
      <c r="W289" s="29" t="s">
        <v>982</v>
      </c>
      <c r="X289" s="29" t="s">
        <v>983</v>
      </c>
      <c r="Y289" s="29" t="s">
        <v>960</v>
      </c>
      <c r="Z289" s="29"/>
      <c r="AA289" s="29"/>
      <c r="AB289" s="29"/>
      <c r="AC289" s="29"/>
      <c r="AD289" s="29"/>
      <c r="AE289" s="29"/>
      <c r="AF289" s="29"/>
      <c r="AG289" s="29"/>
      <c r="AH289" s="29"/>
      <c r="AI289" s="33" t="s">
        <v>984</v>
      </c>
      <c r="AJ289" s="29"/>
      <c r="AK289" s="29"/>
    </row>
    <row r="290" spans="1:37" ht="84" customHeight="1">
      <c r="A290" s="78" t="s">
        <v>531</v>
      </c>
      <c r="B290" s="49" t="s">
        <v>1336</v>
      </c>
      <c r="C290" s="44" t="s">
        <v>1337</v>
      </c>
      <c r="D290" s="58"/>
      <c r="E290" s="58"/>
      <c r="F290" s="58"/>
      <c r="G290" s="58"/>
      <c r="H290" s="58"/>
      <c r="I290" s="58"/>
      <c r="J290" s="48">
        <v>2013</v>
      </c>
      <c r="K290" s="44" t="s">
        <v>336</v>
      </c>
      <c r="L290" s="44" t="s">
        <v>197</v>
      </c>
      <c r="M290" s="45"/>
      <c r="N290" s="45"/>
      <c r="O290" s="45"/>
      <c r="P290" s="45"/>
      <c r="Q290" s="45"/>
      <c r="R290" s="44" t="s">
        <v>307</v>
      </c>
      <c r="S290" s="44" t="s">
        <v>1338</v>
      </c>
      <c r="T290" s="27" t="s">
        <v>1339</v>
      </c>
      <c r="U290" s="29" t="s">
        <v>1340</v>
      </c>
      <c r="V290" s="29" t="s">
        <v>1341</v>
      </c>
      <c r="W290" s="29"/>
      <c r="X290" s="29"/>
      <c r="Y290" s="29"/>
      <c r="Z290" s="29"/>
      <c r="AA290" s="29"/>
      <c r="AB290" s="29"/>
      <c r="AC290" s="29"/>
      <c r="AD290" s="29"/>
      <c r="AE290" s="29"/>
      <c r="AF290" s="29"/>
      <c r="AG290" s="29"/>
      <c r="AH290" s="29"/>
      <c r="AI290" s="33" t="s">
        <v>341</v>
      </c>
      <c r="AJ290" s="29"/>
      <c r="AK290" s="29"/>
    </row>
    <row r="291" spans="1:37" ht="54" customHeight="1">
      <c r="A291" s="78" t="s">
        <v>531</v>
      </c>
      <c r="B291" s="49" t="s">
        <v>2341</v>
      </c>
      <c r="C291" s="44" t="s">
        <v>2337</v>
      </c>
      <c r="D291" s="44" t="s">
        <v>597</v>
      </c>
      <c r="E291" s="58"/>
      <c r="F291" s="58"/>
      <c r="G291" s="58"/>
      <c r="H291" s="58"/>
      <c r="I291" s="58"/>
      <c r="J291" s="48">
        <v>2013</v>
      </c>
      <c r="K291" s="44" t="s">
        <v>2342</v>
      </c>
      <c r="L291" s="44" t="s">
        <v>153</v>
      </c>
      <c r="M291" s="45"/>
      <c r="N291" s="45"/>
      <c r="O291" s="45"/>
      <c r="P291" s="45"/>
      <c r="Q291" s="45"/>
      <c r="R291" s="44"/>
      <c r="S291" s="44" t="s">
        <v>2343</v>
      </c>
      <c r="T291" s="27" t="s">
        <v>2344</v>
      </c>
      <c r="U291" s="29" t="s">
        <v>2345</v>
      </c>
      <c r="V291" s="29" t="s">
        <v>2346</v>
      </c>
      <c r="W291" s="29" t="s">
        <v>1871</v>
      </c>
      <c r="X291" s="29" t="s">
        <v>2347</v>
      </c>
      <c r="Y291" s="29" t="s">
        <v>2348</v>
      </c>
      <c r="Z291" s="29" t="s">
        <v>2349</v>
      </c>
      <c r="AA291" s="29"/>
      <c r="AB291" s="29"/>
      <c r="AC291" s="29"/>
      <c r="AD291" s="29"/>
      <c r="AE291" s="29"/>
      <c r="AF291" s="29"/>
      <c r="AG291" s="29"/>
      <c r="AH291" s="29"/>
      <c r="AI291" s="33" t="s">
        <v>2350</v>
      </c>
      <c r="AJ291" s="29"/>
      <c r="AK291" s="29"/>
    </row>
    <row r="292" spans="1:37" ht="67" customHeight="1">
      <c r="A292" s="78" t="s">
        <v>531</v>
      </c>
      <c r="B292" s="49" t="s">
        <v>1978</v>
      </c>
      <c r="C292" s="44" t="s">
        <v>39</v>
      </c>
      <c r="D292" s="58"/>
      <c r="E292" s="58"/>
      <c r="F292" s="58"/>
      <c r="G292" s="58"/>
      <c r="H292" s="58"/>
      <c r="I292" s="58"/>
      <c r="J292" s="48">
        <v>2012</v>
      </c>
      <c r="K292" s="44" t="s">
        <v>1373</v>
      </c>
      <c r="L292" s="44" t="s">
        <v>41</v>
      </c>
      <c r="M292" s="45"/>
      <c r="N292" s="45"/>
      <c r="O292" s="45"/>
      <c r="P292" s="45"/>
      <c r="Q292" s="45"/>
      <c r="R292" s="44" t="s">
        <v>1637</v>
      </c>
      <c r="S292" s="44" t="s">
        <v>1979</v>
      </c>
      <c r="T292" s="27" t="s">
        <v>1980</v>
      </c>
      <c r="U292" s="29" t="s">
        <v>1981</v>
      </c>
      <c r="V292" s="29" t="s">
        <v>1762</v>
      </c>
      <c r="W292" s="29" t="s">
        <v>1963</v>
      </c>
      <c r="X292" s="29" t="s">
        <v>1982</v>
      </c>
      <c r="Y292" s="29" t="s">
        <v>1983</v>
      </c>
      <c r="Z292" s="29"/>
      <c r="AA292" s="29"/>
      <c r="AB292" s="29"/>
      <c r="AC292" s="29"/>
      <c r="AD292" s="29"/>
      <c r="AE292" s="29"/>
      <c r="AF292" s="29"/>
      <c r="AG292" s="29"/>
      <c r="AH292" s="29"/>
      <c r="AI292" s="33" t="s">
        <v>1984</v>
      </c>
      <c r="AJ292" s="29"/>
      <c r="AK292" s="29"/>
    </row>
    <row r="293" spans="1:37" ht="85" customHeight="1">
      <c r="A293" s="78" t="s">
        <v>531</v>
      </c>
      <c r="B293" s="51" t="s">
        <v>2105</v>
      </c>
      <c r="C293" s="44" t="s">
        <v>2098</v>
      </c>
      <c r="D293" s="58"/>
      <c r="E293" s="58"/>
      <c r="F293" s="58"/>
      <c r="G293" s="58"/>
      <c r="H293" s="58"/>
      <c r="I293" s="58"/>
      <c r="J293" s="48">
        <v>2012</v>
      </c>
      <c r="K293" s="44" t="s">
        <v>1181</v>
      </c>
      <c r="L293" s="44" t="s">
        <v>41</v>
      </c>
      <c r="M293" s="45"/>
      <c r="N293" s="45"/>
      <c r="O293" s="45"/>
      <c r="P293" s="45"/>
      <c r="Q293" s="45"/>
      <c r="R293" s="44" t="s">
        <v>940</v>
      </c>
      <c r="S293" s="44" t="s">
        <v>2106</v>
      </c>
      <c r="T293" s="27" t="s">
        <v>2107</v>
      </c>
      <c r="U293" s="29" t="s">
        <v>2108</v>
      </c>
      <c r="V293" s="29" t="s">
        <v>2109</v>
      </c>
      <c r="W293" s="29" t="s">
        <v>2110</v>
      </c>
      <c r="X293" s="29" t="s">
        <v>2111</v>
      </c>
      <c r="Y293" s="29" t="s">
        <v>2112</v>
      </c>
      <c r="Z293" s="29" t="s">
        <v>2113</v>
      </c>
      <c r="AA293" s="29" t="s">
        <v>2114</v>
      </c>
      <c r="AB293" s="29" t="s">
        <v>2115</v>
      </c>
      <c r="AC293" s="29" t="s">
        <v>2116</v>
      </c>
      <c r="AD293" s="29" t="s">
        <v>2117</v>
      </c>
      <c r="AE293" s="29"/>
      <c r="AF293" s="29"/>
      <c r="AG293" s="29"/>
      <c r="AH293" s="29"/>
      <c r="AI293" s="33" t="s">
        <v>2118</v>
      </c>
      <c r="AJ293" s="29"/>
      <c r="AK293" s="29"/>
    </row>
    <row r="294" spans="1:37" ht="114" customHeight="1">
      <c r="A294" s="78" t="s">
        <v>531</v>
      </c>
      <c r="B294" s="49" t="s">
        <v>2215</v>
      </c>
      <c r="C294" s="44" t="s">
        <v>2216</v>
      </c>
      <c r="D294" s="58"/>
      <c r="E294" s="58"/>
      <c r="F294" s="58"/>
      <c r="G294" s="58"/>
      <c r="H294" s="58"/>
      <c r="I294" s="58"/>
      <c r="J294" s="48">
        <v>2012</v>
      </c>
      <c r="K294" s="44" t="s">
        <v>2217</v>
      </c>
      <c r="L294" s="44" t="s">
        <v>631</v>
      </c>
      <c r="M294" s="45"/>
      <c r="N294" s="45"/>
      <c r="O294" s="45"/>
      <c r="P294" s="45"/>
      <c r="Q294" s="45"/>
      <c r="R294" s="44" t="s">
        <v>2218</v>
      </c>
      <c r="S294" s="44" t="s">
        <v>2219</v>
      </c>
      <c r="T294" s="27" t="s">
        <v>2220</v>
      </c>
      <c r="U294" s="29"/>
      <c r="V294" s="29"/>
      <c r="W294" s="29"/>
      <c r="X294" s="29"/>
      <c r="Y294" s="29"/>
      <c r="Z294" s="29"/>
      <c r="AA294" s="29"/>
      <c r="AB294" s="29"/>
      <c r="AC294" s="29"/>
      <c r="AD294" s="29"/>
      <c r="AE294" s="29"/>
      <c r="AF294" s="29"/>
      <c r="AG294" s="29"/>
      <c r="AH294" s="29"/>
      <c r="AI294" s="33" t="s">
        <v>2221</v>
      </c>
      <c r="AJ294" s="30"/>
      <c r="AK294" s="30"/>
    </row>
    <row r="295" spans="1:37" ht="50" customHeight="1">
      <c r="A295" s="78" t="s">
        <v>531</v>
      </c>
      <c r="B295" s="51" t="s">
        <v>2101</v>
      </c>
      <c r="C295" s="44" t="s">
        <v>2098</v>
      </c>
      <c r="D295" s="58"/>
      <c r="E295" s="58"/>
      <c r="F295" s="58"/>
      <c r="G295" s="58"/>
      <c r="H295" s="58"/>
      <c r="I295" s="58"/>
      <c r="J295" s="48">
        <v>2011</v>
      </c>
      <c r="K295" s="44" t="s">
        <v>2102</v>
      </c>
      <c r="L295" s="44" t="s">
        <v>41</v>
      </c>
      <c r="M295" s="45"/>
      <c r="N295" s="45"/>
      <c r="O295" s="45"/>
      <c r="P295" s="45"/>
      <c r="Q295" s="45"/>
      <c r="R295" s="44" t="s">
        <v>940</v>
      </c>
      <c r="S295" s="44" t="s">
        <v>2103</v>
      </c>
      <c r="T295" s="27" t="s">
        <v>57</v>
      </c>
      <c r="U295" s="29"/>
      <c r="V295" s="29"/>
      <c r="W295" s="29"/>
      <c r="X295" s="29"/>
      <c r="Y295" s="29"/>
      <c r="Z295" s="29"/>
      <c r="AA295" s="29"/>
      <c r="AB295" s="29"/>
      <c r="AC295" s="29"/>
      <c r="AD295" s="29"/>
      <c r="AE295" s="29"/>
      <c r="AF295" s="29"/>
      <c r="AG295" s="29"/>
      <c r="AH295" s="29"/>
      <c r="AI295" s="33" t="s">
        <v>2104</v>
      </c>
      <c r="AJ295" s="29"/>
      <c r="AK295" s="29"/>
    </row>
    <row r="296" spans="1:37" ht="43" customHeight="1">
      <c r="A296" s="78" t="s">
        <v>531</v>
      </c>
      <c r="B296" s="49" t="s">
        <v>1400</v>
      </c>
      <c r="C296" s="44" t="s">
        <v>1372</v>
      </c>
      <c r="D296" s="58"/>
      <c r="E296" s="58"/>
      <c r="F296" s="58"/>
      <c r="G296" s="58"/>
      <c r="H296" s="58"/>
      <c r="I296" s="58"/>
      <c r="J296" s="48">
        <v>2010</v>
      </c>
      <c r="K296" s="44" t="s">
        <v>1401</v>
      </c>
      <c r="L296" s="44" t="s">
        <v>98</v>
      </c>
      <c r="M296" s="45"/>
      <c r="N296" s="45"/>
      <c r="O296" s="45"/>
      <c r="P296" s="45"/>
      <c r="Q296" s="45"/>
      <c r="R296" s="44" t="s">
        <v>908</v>
      </c>
      <c r="S296" s="44" t="s">
        <v>1402</v>
      </c>
      <c r="T296" s="27" t="s">
        <v>57</v>
      </c>
      <c r="U296" s="29"/>
      <c r="V296" s="29"/>
      <c r="W296" s="29"/>
      <c r="X296" s="29"/>
      <c r="Y296" s="29"/>
      <c r="Z296" s="29"/>
      <c r="AA296" s="29"/>
      <c r="AB296" s="29"/>
      <c r="AC296" s="29"/>
      <c r="AD296" s="29"/>
      <c r="AE296" s="29"/>
      <c r="AF296" s="29"/>
      <c r="AG296" s="29"/>
      <c r="AH296" s="29"/>
      <c r="AI296" s="33" t="s">
        <v>1403</v>
      </c>
      <c r="AJ296" s="29"/>
      <c r="AK296" s="29"/>
    </row>
    <row r="297" spans="1:37" ht="49" customHeight="1">
      <c r="A297" s="78" t="s">
        <v>531</v>
      </c>
      <c r="B297" s="49" t="s">
        <v>2361</v>
      </c>
      <c r="C297" s="44" t="s">
        <v>2362</v>
      </c>
      <c r="D297" s="44" t="s">
        <v>2363</v>
      </c>
      <c r="E297" s="58"/>
      <c r="F297" s="58"/>
      <c r="G297" s="58"/>
      <c r="H297" s="58"/>
      <c r="I297" s="58"/>
      <c r="J297" s="48">
        <v>2010</v>
      </c>
      <c r="K297" s="44" t="s">
        <v>2364</v>
      </c>
      <c r="L297" s="44" t="s">
        <v>117</v>
      </c>
      <c r="M297" s="45"/>
      <c r="N297" s="45"/>
      <c r="O297" s="45"/>
      <c r="P297" s="45"/>
      <c r="Q297" s="45"/>
      <c r="R297" s="44" t="s">
        <v>544</v>
      </c>
      <c r="S297" s="44" t="s">
        <v>2365</v>
      </c>
      <c r="T297" s="27" t="s">
        <v>2366</v>
      </c>
      <c r="U297" s="29" t="s">
        <v>1686</v>
      </c>
      <c r="V297" s="29" t="s">
        <v>2367</v>
      </c>
      <c r="W297" s="29" t="s">
        <v>2368</v>
      </c>
      <c r="X297" s="29" t="s">
        <v>2369</v>
      </c>
      <c r="Y297" s="29"/>
      <c r="Z297" s="29"/>
      <c r="AA297" s="29"/>
      <c r="AB297" s="29"/>
      <c r="AC297" s="29"/>
      <c r="AD297" s="29"/>
      <c r="AE297" s="29"/>
      <c r="AF297" s="29"/>
      <c r="AG297" s="29"/>
      <c r="AH297" s="29"/>
      <c r="AI297" s="33" t="s">
        <v>2370</v>
      </c>
      <c r="AJ297" s="29"/>
      <c r="AK297" s="29"/>
    </row>
    <row r="298" spans="1:37" ht="83" customHeight="1">
      <c r="A298" s="77" t="s">
        <v>531</v>
      </c>
      <c r="B298" s="53" t="s">
        <v>532</v>
      </c>
      <c r="C298" s="52" t="s">
        <v>523</v>
      </c>
      <c r="D298" s="60"/>
      <c r="E298" s="60"/>
      <c r="F298" s="60"/>
      <c r="G298" s="60"/>
      <c r="H298" s="60"/>
      <c r="I298" s="60"/>
      <c r="J298" s="54">
        <v>2008</v>
      </c>
      <c r="K298" s="52" t="s">
        <v>533</v>
      </c>
      <c r="L298" s="45" t="s">
        <v>525</v>
      </c>
      <c r="M298" s="53"/>
      <c r="N298" s="53"/>
      <c r="O298" s="53"/>
      <c r="P298" s="45"/>
      <c r="Q298" s="45"/>
      <c r="R298" s="52"/>
      <c r="S298" s="52" t="s">
        <v>534</v>
      </c>
      <c r="T298" s="35" t="s">
        <v>535</v>
      </c>
      <c r="U298" s="29" t="s">
        <v>536</v>
      </c>
      <c r="V298" s="29" t="s">
        <v>537</v>
      </c>
      <c r="W298" s="29" t="s">
        <v>538</v>
      </c>
      <c r="X298" s="29" t="s">
        <v>539</v>
      </c>
      <c r="Y298" s="29"/>
      <c r="Z298" s="29"/>
      <c r="AA298" s="29"/>
      <c r="AB298" s="29"/>
      <c r="AC298" s="29"/>
      <c r="AD298" s="29"/>
      <c r="AE298" s="29"/>
      <c r="AF298" s="29"/>
      <c r="AG298" s="29"/>
      <c r="AH298" s="29"/>
      <c r="AI298" s="36" t="s">
        <v>540</v>
      </c>
      <c r="AJ298" s="29"/>
      <c r="AK298" s="29"/>
    </row>
    <row r="299" spans="1:37" ht="57" customHeight="1">
      <c r="A299" s="46" t="s">
        <v>483</v>
      </c>
      <c r="B299" s="45" t="s">
        <v>484</v>
      </c>
      <c r="C299" s="46" t="s">
        <v>465</v>
      </c>
      <c r="D299" s="46" t="s">
        <v>485</v>
      </c>
      <c r="E299" s="57"/>
      <c r="F299" s="57"/>
      <c r="G299" s="57"/>
      <c r="H299" s="57"/>
      <c r="I299" s="57"/>
      <c r="J299" s="48">
        <v>2017</v>
      </c>
      <c r="K299" s="45" t="s">
        <v>486</v>
      </c>
      <c r="L299" s="46" t="s">
        <v>42</v>
      </c>
      <c r="M299" s="45"/>
      <c r="N299" s="45"/>
      <c r="O299" s="45"/>
      <c r="P299" s="45"/>
      <c r="Q299" s="45"/>
      <c r="R299" s="46" t="s">
        <v>487</v>
      </c>
      <c r="S299" s="46" t="s">
        <v>488</v>
      </c>
      <c r="T299" s="29" t="s">
        <v>200</v>
      </c>
      <c r="U299" s="29" t="s">
        <v>489</v>
      </c>
      <c r="V299" s="29" t="s">
        <v>490</v>
      </c>
      <c r="W299" s="29" t="s">
        <v>491</v>
      </c>
      <c r="X299" s="29" t="s">
        <v>492</v>
      </c>
      <c r="Y299" s="29" t="s">
        <v>493</v>
      </c>
      <c r="Z299" s="29" t="s">
        <v>494</v>
      </c>
      <c r="AA299" s="29" t="s">
        <v>495</v>
      </c>
      <c r="AB299" s="29" t="s">
        <v>496</v>
      </c>
      <c r="AC299" s="29" t="s">
        <v>497</v>
      </c>
      <c r="AD299" s="29" t="s">
        <v>498</v>
      </c>
      <c r="AE299" s="29" t="s">
        <v>499</v>
      </c>
      <c r="AF299" s="30"/>
      <c r="AG299" s="30"/>
      <c r="AH299" s="30"/>
      <c r="AI299" s="31" t="s">
        <v>500</v>
      </c>
      <c r="AJ299" s="29"/>
      <c r="AK299" s="29"/>
    </row>
    <row r="300" spans="1:37" ht="84" customHeight="1">
      <c r="A300" s="44" t="s">
        <v>483</v>
      </c>
      <c r="B300" s="49" t="s">
        <v>1307</v>
      </c>
      <c r="C300" s="44" t="s">
        <v>1308</v>
      </c>
      <c r="D300" s="58"/>
      <c r="E300" s="58"/>
      <c r="F300" s="58"/>
      <c r="G300" s="58"/>
      <c r="H300" s="58"/>
      <c r="I300" s="58"/>
      <c r="J300" s="48">
        <v>2016</v>
      </c>
      <c r="K300" s="44" t="s">
        <v>1309</v>
      </c>
      <c r="L300" s="44" t="s">
        <v>117</v>
      </c>
      <c r="M300" s="45"/>
      <c r="N300" s="45"/>
      <c r="O300" s="45"/>
      <c r="P300" s="45"/>
      <c r="Q300" s="45"/>
      <c r="R300" s="44" t="s">
        <v>1310</v>
      </c>
      <c r="S300" s="44" t="s">
        <v>1311</v>
      </c>
      <c r="T300" s="27" t="s">
        <v>1312</v>
      </c>
      <c r="U300" s="29" t="s">
        <v>1313</v>
      </c>
      <c r="V300" s="29" t="s">
        <v>399</v>
      </c>
      <c r="W300" s="29" t="s">
        <v>1314</v>
      </c>
      <c r="X300" s="29"/>
      <c r="Y300" s="29"/>
      <c r="Z300" s="29"/>
      <c r="AA300" s="29"/>
      <c r="AB300" s="29"/>
      <c r="AC300" s="29"/>
      <c r="AD300" s="29"/>
      <c r="AE300" s="29"/>
      <c r="AF300" s="29"/>
      <c r="AG300" s="29"/>
      <c r="AH300" s="29"/>
      <c r="AI300" s="33" t="s">
        <v>1315</v>
      </c>
      <c r="AJ300" s="29" t="s">
        <v>2516</v>
      </c>
      <c r="AK300" s="29" t="s">
        <v>2517</v>
      </c>
    </row>
    <row r="301" spans="1:37" ht="157" customHeight="1">
      <c r="A301" s="44" t="s">
        <v>483</v>
      </c>
      <c r="B301" s="49" t="s">
        <v>1623</v>
      </c>
      <c r="C301" s="44" t="s">
        <v>1624</v>
      </c>
      <c r="D301" s="44" t="s">
        <v>1625</v>
      </c>
      <c r="E301" s="58"/>
      <c r="F301" s="58"/>
      <c r="G301" s="58"/>
      <c r="H301" s="58"/>
      <c r="I301" s="58"/>
      <c r="J301" s="48">
        <v>2016</v>
      </c>
      <c r="K301" s="44" t="s">
        <v>1626</v>
      </c>
      <c r="L301" s="44" t="s">
        <v>1627</v>
      </c>
      <c r="M301" s="45"/>
      <c r="N301" s="45"/>
      <c r="O301" s="45"/>
      <c r="P301" s="45"/>
      <c r="Q301" s="45"/>
      <c r="R301" s="44" t="s">
        <v>1628</v>
      </c>
      <c r="S301" s="44" t="s">
        <v>1629</v>
      </c>
      <c r="T301" s="27" t="s">
        <v>1630</v>
      </c>
      <c r="U301" s="29" t="s">
        <v>1631</v>
      </c>
      <c r="V301" s="29" t="s">
        <v>1632</v>
      </c>
      <c r="W301" s="29"/>
      <c r="X301" s="29"/>
      <c r="Y301" s="29"/>
      <c r="Z301" s="29"/>
      <c r="AA301" s="29"/>
      <c r="AB301" s="29"/>
      <c r="AC301" s="29"/>
      <c r="AD301" s="29"/>
      <c r="AE301" s="29"/>
      <c r="AF301" s="29"/>
      <c r="AG301" s="29"/>
      <c r="AH301" s="29"/>
      <c r="AI301" s="33" t="s">
        <v>1633</v>
      </c>
      <c r="AJ301" s="29"/>
      <c r="AK301" s="29"/>
    </row>
    <row r="302" spans="1:37" ht="42" customHeight="1">
      <c r="A302" s="44" t="s">
        <v>483</v>
      </c>
      <c r="B302" s="49" t="s">
        <v>1994</v>
      </c>
      <c r="C302" s="44" t="s">
        <v>1986</v>
      </c>
      <c r="D302" s="44" t="s">
        <v>1635</v>
      </c>
      <c r="E302" s="58"/>
      <c r="F302" s="58"/>
      <c r="G302" s="58"/>
      <c r="H302" s="58"/>
      <c r="I302" s="58"/>
      <c r="J302" s="48">
        <v>2016</v>
      </c>
      <c r="K302" s="44" t="s">
        <v>576</v>
      </c>
      <c r="L302" s="44" t="s">
        <v>41</v>
      </c>
      <c r="M302" s="45"/>
      <c r="N302" s="45"/>
      <c r="O302" s="45"/>
      <c r="P302" s="45"/>
      <c r="Q302" s="45"/>
      <c r="R302" s="44" t="s">
        <v>1637</v>
      </c>
      <c r="S302" s="44" t="s">
        <v>1995</v>
      </c>
      <c r="T302" s="27" t="s">
        <v>1996</v>
      </c>
      <c r="U302" s="29" t="s">
        <v>550</v>
      </c>
      <c r="V302" s="29" t="s">
        <v>1997</v>
      </c>
      <c r="W302" s="29" t="s">
        <v>1998</v>
      </c>
      <c r="X302" s="29" t="s">
        <v>1999</v>
      </c>
      <c r="Y302" s="29" t="s">
        <v>2000</v>
      </c>
      <c r="Z302" s="29" t="s">
        <v>2001</v>
      </c>
      <c r="AA302" s="29" t="s">
        <v>2002</v>
      </c>
      <c r="AB302" s="29" t="s">
        <v>2003</v>
      </c>
      <c r="AC302" s="29" t="s">
        <v>2004</v>
      </c>
      <c r="AD302" s="29"/>
      <c r="AE302" s="29"/>
      <c r="AF302" s="29"/>
      <c r="AG302" s="29"/>
      <c r="AH302" s="29"/>
      <c r="AI302" s="33" t="s">
        <v>2005</v>
      </c>
      <c r="AJ302" s="29"/>
      <c r="AK302" s="29"/>
    </row>
    <row r="303" spans="1:37" ht="58" customHeight="1">
      <c r="A303" s="44" t="s">
        <v>483</v>
      </c>
      <c r="B303" s="49" t="s">
        <v>2755</v>
      </c>
      <c r="C303" s="44" t="s">
        <v>2756</v>
      </c>
      <c r="D303" s="44" t="s">
        <v>2757</v>
      </c>
      <c r="E303" s="44" t="s">
        <v>2758</v>
      </c>
      <c r="F303" s="44" t="s">
        <v>2759</v>
      </c>
      <c r="G303" s="44" t="s">
        <v>2760</v>
      </c>
      <c r="H303" s="44" t="s">
        <v>2761</v>
      </c>
      <c r="I303" s="58"/>
      <c r="J303" s="48">
        <v>2016</v>
      </c>
      <c r="K303" s="44" t="s">
        <v>2762</v>
      </c>
      <c r="L303" s="46" t="s">
        <v>235</v>
      </c>
      <c r="M303" s="45"/>
      <c r="N303" s="45"/>
      <c r="O303" s="45"/>
      <c r="P303" s="45"/>
      <c r="Q303" s="45"/>
      <c r="R303" s="44" t="s">
        <v>2763</v>
      </c>
      <c r="S303" s="44" t="s">
        <v>2764</v>
      </c>
      <c r="T303" s="27" t="s">
        <v>2765</v>
      </c>
      <c r="U303" s="29" t="s">
        <v>2766</v>
      </c>
      <c r="V303" s="29" t="s">
        <v>2767</v>
      </c>
      <c r="W303" s="29" t="s">
        <v>2768</v>
      </c>
      <c r="X303" s="29" t="s">
        <v>2769</v>
      </c>
      <c r="Y303" s="29" t="s">
        <v>2770</v>
      </c>
      <c r="Z303" s="29"/>
      <c r="AA303" s="29"/>
      <c r="AB303" s="29"/>
      <c r="AC303" s="29"/>
      <c r="AD303" s="29"/>
      <c r="AE303" s="29"/>
      <c r="AF303" s="29"/>
      <c r="AG303" s="29"/>
      <c r="AH303" s="29"/>
      <c r="AI303" s="33" t="s">
        <v>2771</v>
      </c>
      <c r="AJ303" s="29"/>
      <c r="AK303" s="29"/>
    </row>
    <row r="304" spans="1:37" ht="65" customHeight="1">
      <c r="A304" s="44" t="s">
        <v>483</v>
      </c>
      <c r="B304" s="45" t="s">
        <v>2772</v>
      </c>
      <c r="C304" s="46" t="s">
        <v>2773</v>
      </c>
      <c r="D304" s="59"/>
      <c r="E304" s="59"/>
      <c r="F304" s="59"/>
      <c r="G304" s="59"/>
      <c r="H304" s="59"/>
      <c r="I304" s="59"/>
      <c r="J304" s="48">
        <v>2016</v>
      </c>
      <c r="K304" s="46" t="s">
        <v>2774</v>
      </c>
      <c r="L304" s="46" t="s">
        <v>235</v>
      </c>
      <c r="M304" s="45"/>
      <c r="N304" s="45"/>
      <c r="O304" s="45"/>
      <c r="P304" s="45"/>
      <c r="Q304" s="45"/>
      <c r="R304" s="46" t="s">
        <v>351</v>
      </c>
      <c r="S304" s="46" t="s">
        <v>2775</v>
      </c>
      <c r="T304" s="29" t="s">
        <v>400</v>
      </c>
      <c r="U304" s="29" t="s">
        <v>2776</v>
      </c>
      <c r="V304" s="29" t="s">
        <v>2777</v>
      </c>
      <c r="W304" s="29" t="s">
        <v>2778</v>
      </c>
      <c r="X304" s="29" t="s">
        <v>2779</v>
      </c>
      <c r="Y304" s="29" t="s">
        <v>2780</v>
      </c>
      <c r="Z304" s="29"/>
      <c r="AA304" s="29"/>
      <c r="AB304" s="29"/>
      <c r="AC304" s="29"/>
      <c r="AD304" s="29"/>
      <c r="AE304" s="29"/>
      <c r="AF304" s="29"/>
      <c r="AG304" s="29"/>
      <c r="AH304" s="29"/>
      <c r="AI304" s="39" t="s">
        <v>2781</v>
      </c>
      <c r="AJ304" s="29"/>
      <c r="AK304" s="29"/>
    </row>
    <row r="305" spans="1:37" ht="74" customHeight="1">
      <c r="A305" s="44" t="s">
        <v>483</v>
      </c>
      <c r="B305" s="49" t="s">
        <v>2816</v>
      </c>
      <c r="C305" s="44" t="s">
        <v>2176</v>
      </c>
      <c r="D305" s="58"/>
      <c r="E305" s="58"/>
      <c r="F305" s="58"/>
      <c r="G305" s="58"/>
      <c r="H305" s="58"/>
      <c r="I305" s="58"/>
      <c r="J305" s="48">
        <v>2016</v>
      </c>
      <c r="K305" s="44" t="s">
        <v>2817</v>
      </c>
      <c r="L305" s="44" t="s">
        <v>631</v>
      </c>
      <c r="M305" s="45"/>
      <c r="N305" s="45"/>
      <c r="O305" s="45"/>
      <c r="P305" s="45"/>
      <c r="Q305" s="45"/>
      <c r="R305" s="44" t="s">
        <v>1063</v>
      </c>
      <c r="S305" s="44" t="s">
        <v>2818</v>
      </c>
      <c r="T305" s="27" t="s">
        <v>57</v>
      </c>
      <c r="U305" s="29"/>
      <c r="V305" s="29"/>
      <c r="W305" s="29"/>
      <c r="X305" s="29"/>
      <c r="Y305" s="29"/>
      <c r="Z305" s="29"/>
      <c r="AA305" s="29"/>
      <c r="AB305" s="29"/>
      <c r="AC305" s="29"/>
      <c r="AD305" s="29"/>
      <c r="AE305" s="29"/>
      <c r="AF305" s="29"/>
      <c r="AG305" s="29"/>
      <c r="AH305" s="29"/>
      <c r="AI305" s="33" t="s">
        <v>2819</v>
      </c>
      <c r="AJ305" s="29"/>
      <c r="AK305" s="29"/>
    </row>
    <row r="306" spans="1:37" ht="96" customHeight="1">
      <c r="A306" s="44" t="s">
        <v>483</v>
      </c>
      <c r="B306" s="49" t="s">
        <v>804</v>
      </c>
      <c r="C306" s="44" t="s">
        <v>805</v>
      </c>
      <c r="D306" s="58"/>
      <c r="E306" s="58"/>
      <c r="F306" s="58"/>
      <c r="G306" s="58"/>
      <c r="H306" s="58"/>
      <c r="I306" s="58"/>
      <c r="J306" s="48">
        <v>2015</v>
      </c>
      <c r="K306" s="44" t="s">
        <v>806</v>
      </c>
      <c r="L306" s="44" t="s">
        <v>197</v>
      </c>
      <c r="M306" s="45"/>
      <c r="N306" s="45"/>
      <c r="O306" s="45"/>
      <c r="P306" s="45"/>
      <c r="Q306" s="45"/>
      <c r="R306" s="44" t="s">
        <v>221</v>
      </c>
      <c r="S306" s="44" t="s">
        <v>807</v>
      </c>
      <c r="T306" s="27" t="s">
        <v>808</v>
      </c>
      <c r="U306" s="29" t="s">
        <v>809</v>
      </c>
      <c r="V306" s="29" t="s">
        <v>810</v>
      </c>
      <c r="W306" s="29" t="s">
        <v>811</v>
      </c>
      <c r="X306" s="29" t="s">
        <v>812</v>
      </c>
      <c r="Y306" s="29" t="s">
        <v>813</v>
      </c>
      <c r="Z306" s="29" t="s">
        <v>814</v>
      </c>
      <c r="AA306" s="29" t="s">
        <v>815</v>
      </c>
      <c r="AB306" s="29" t="s">
        <v>816</v>
      </c>
      <c r="AC306" s="29" t="s">
        <v>817</v>
      </c>
      <c r="AD306" s="29"/>
      <c r="AE306" s="29"/>
      <c r="AF306" s="29"/>
      <c r="AG306" s="29"/>
      <c r="AH306" s="29"/>
      <c r="AI306" s="33" t="s">
        <v>818</v>
      </c>
      <c r="AJ306" s="30"/>
      <c r="AK306" s="30"/>
    </row>
    <row r="307" spans="1:37" ht="68" customHeight="1">
      <c r="A307" s="44" t="s">
        <v>483</v>
      </c>
      <c r="B307" s="49" t="s">
        <v>1669</v>
      </c>
      <c r="C307" s="44" t="s">
        <v>1670</v>
      </c>
      <c r="D307" s="44" t="s">
        <v>1671</v>
      </c>
      <c r="E307" s="58"/>
      <c r="F307" s="58"/>
      <c r="G307" s="58"/>
      <c r="H307" s="58"/>
      <c r="I307" s="58"/>
      <c r="J307" s="48">
        <v>2015</v>
      </c>
      <c r="K307" s="44" t="s">
        <v>1672</v>
      </c>
      <c r="L307" s="44" t="s">
        <v>864</v>
      </c>
      <c r="M307" s="45"/>
      <c r="N307" s="45"/>
      <c r="O307" s="45"/>
      <c r="P307" s="45"/>
      <c r="Q307" s="45"/>
      <c r="R307" s="44" t="s">
        <v>1673</v>
      </c>
      <c r="S307" s="44" t="s">
        <v>1674</v>
      </c>
      <c r="T307" s="27" t="s">
        <v>1675</v>
      </c>
      <c r="U307" s="29" t="s">
        <v>1676</v>
      </c>
      <c r="V307" s="29" t="s">
        <v>1677</v>
      </c>
      <c r="W307" s="29" t="s">
        <v>1678</v>
      </c>
      <c r="X307" s="29" t="s">
        <v>1679</v>
      </c>
      <c r="Y307" s="29"/>
      <c r="Z307" s="29"/>
      <c r="AA307" s="29"/>
      <c r="AB307" s="29"/>
      <c r="AC307" s="29"/>
      <c r="AD307" s="29"/>
      <c r="AE307" s="29"/>
      <c r="AF307" s="29"/>
      <c r="AG307" s="29"/>
      <c r="AH307" s="29"/>
      <c r="AI307" s="33" t="s">
        <v>1680</v>
      </c>
      <c r="AJ307" s="29"/>
      <c r="AK307" s="29"/>
    </row>
    <row r="308" spans="1:37" ht="70" customHeight="1">
      <c r="A308" s="44" t="s">
        <v>483</v>
      </c>
      <c r="B308" s="49" t="s">
        <v>2479</v>
      </c>
      <c r="C308" s="44" t="s">
        <v>2461</v>
      </c>
      <c r="D308" s="58"/>
      <c r="E308" s="58"/>
      <c r="F308" s="58"/>
      <c r="G308" s="58"/>
      <c r="H308" s="58"/>
      <c r="I308" s="58"/>
      <c r="J308" s="48">
        <v>2015</v>
      </c>
      <c r="K308" s="44" t="s">
        <v>576</v>
      </c>
      <c r="L308" s="44" t="s">
        <v>41</v>
      </c>
      <c r="M308" s="45"/>
      <c r="N308" s="45"/>
      <c r="O308" s="45"/>
      <c r="P308" s="45"/>
      <c r="Q308" s="45"/>
      <c r="R308" s="44" t="s">
        <v>2465</v>
      </c>
      <c r="S308" s="44" t="s">
        <v>2480</v>
      </c>
      <c r="T308" s="27" t="s">
        <v>57</v>
      </c>
      <c r="U308" s="29"/>
      <c r="V308" s="29"/>
      <c r="W308" s="29"/>
      <c r="X308" s="29"/>
      <c r="Y308" s="29"/>
      <c r="Z308" s="29"/>
      <c r="AA308" s="29"/>
      <c r="AB308" s="29"/>
      <c r="AC308" s="29"/>
      <c r="AD308" s="29"/>
      <c r="AE308" s="29"/>
      <c r="AF308" s="29"/>
      <c r="AG308" s="29"/>
      <c r="AH308" s="29"/>
      <c r="AI308" s="33" t="s">
        <v>2481</v>
      </c>
      <c r="AJ308" s="29"/>
      <c r="AK308" s="29"/>
    </row>
    <row r="309" spans="1:37" ht="68" customHeight="1">
      <c r="A309" s="44" t="s">
        <v>483</v>
      </c>
      <c r="B309" s="49" t="s">
        <v>985</v>
      </c>
      <c r="C309" s="44" t="s">
        <v>986</v>
      </c>
      <c r="D309" s="44" t="s">
        <v>987</v>
      </c>
      <c r="E309" s="44" t="s">
        <v>988</v>
      </c>
      <c r="F309" s="44" t="s">
        <v>989</v>
      </c>
      <c r="G309" s="58"/>
      <c r="H309" s="58"/>
      <c r="I309" s="58"/>
      <c r="J309" s="48">
        <v>2014</v>
      </c>
      <c r="K309" s="44" t="s">
        <v>990</v>
      </c>
      <c r="L309" s="44" t="s">
        <v>991</v>
      </c>
      <c r="M309" s="44" t="s">
        <v>235</v>
      </c>
      <c r="N309" s="44" t="s">
        <v>992</v>
      </c>
      <c r="O309" s="44" t="s">
        <v>993</v>
      </c>
      <c r="P309" s="45"/>
      <c r="Q309" s="45"/>
      <c r="R309" s="44" t="s">
        <v>994</v>
      </c>
      <c r="S309" s="44" t="s">
        <v>995</v>
      </c>
      <c r="T309" s="27"/>
      <c r="U309" s="29"/>
      <c r="V309" s="29"/>
      <c r="W309" s="29"/>
      <c r="X309" s="29"/>
      <c r="Y309" s="29"/>
      <c r="Z309" s="29"/>
      <c r="AA309" s="29"/>
      <c r="AB309" s="29"/>
      <c r="AC309" s="29"/>
      <c r="AD309" s="29"/>
      <c r="AE309" s="29"/>
      <c r="AF309" s="29"/>
      <c r="AG309" s="29"/>
      <c r="AH309" s="29"/>
      <c r="AI309" s="33" t="s">
        <v>996</v>
      </c>
      <c r="AJ309" s="29"/>
      <c r="AK309" s="29"/>
    </row>
    <row r="310" spans="1:37" ht="67" customHeight="1">
      <c r="A310" s="44" t="s">
        <v>483</v>
      </c>
      <c r="B310" s="45" t="s">
        <v>1443</v>
      </c>
      <c r="C310" s="46" t="s">
        <v>1432</v>
      </c>
      <c r="D310" s="57"/>
      <c r="E310" s="57"/>
      <c r="F310" s="57"/>
      <c r="G310" s="57"/>
      <c r="H310" s="57"/>
      <c r="I310" s="57"/>
      <c r="J310" s="48">
        <v>2014</v>
      </c>
      <c r="K310" s="45" t="s">
        <v>1433</v>
      </c>
      <c r="L310" s="46" t="s">
        <v>42</v>
      </c>
      <c r="M310" s="45"/>
      <c r="N310" s="45"/>
      <c r="O310" s="45"/>
      <c r="P310" s="45"/>
      <c r="Q310" s="45"/>
      <c r="R310" s="46" t="s">
        <v>1444</v>
      </c>
      <c r="S310" s="46" t="s">
        <v>1445</v>
      </c>
      <c r="T310" s="29" t="s">
        <v>1446</v>
      </c>
      <c r="U310" s="29" t="s">
        <v>1447</v>
      </c>
      <c r="V310" s="29" t="s">
        <v>1448</v>
      </c>
      <c r="W310" s="30"/>
      <c r="X310" s="30"/>
      <c r="Y310" s="30"/>
      <c r="Z310" s="30"/>
      <c r="AA310" s="30"/>
      <c r="AB310" s="30"/>
      <c r="AC310" s="30"/>
      <c r="AD310" s="30"/>
      <c r="AE310" s="30"/>
      <c r="AF310" s="30"/>
      <c r="AG310" s="30"/>
      <c r="AH310" s="30"/>
      <c r="AI310" s="31" t="s">
        <v>1449</v>
      </c>
      <c r="AJ310" s="29"/>
      <c r="AK310" s="29"/>
    </row>
    <row r="311" spans="1:37" ht="49" customHeight="1">
      <c r="A311" s="44" t="s">
        <v>483</v>
      </c>
      <c r="B311" s="49" t="s">
        <v>1748</v>
      </c>
      <c r="C311" s="44" t="s">
        <v>1713</v>
      </c>
      <c r="D311" s="58"/>
      <c r="E311" s="58"/>
      <c r="F311" s="58"/>
      <c r="G311" s="58"/>
      <c r="H311" s="58"/>
      <c r="I311" s="58"/>
      <c r="J311" s="48">
        <v>2014</v>
      </c>
      <c r="K311" s="44" t="s">
        <v>1749</v>
      </c>
      <c r="L311" s="44" t="s">
        <v>864</v>
      </c>
      <c r="M311" s="45"/>
      <c r="N311" s="45"/>
      <c r="O311" s="45"/>
      <c r="P311" s="45"/>
      <c r="Q311" s="45"/>
      <c r="R311" s="44" t="s">
        <v>1714</v>
      </c>
      <c r="S311" s="44" t="s">
        <v>1750</v>
      </c>
      <c r="T311" s="27" t="s">
        <v>510</v>
      </c>
      <c r="U311" s="29" t="s">
        <v>1751</v>
      </c>
      <c r="V311" s="29" t="s">
        <v>1752</v>
      </c>
      <c r="W311" s="29" t="s">
        <v>1753</v>
      </c>
      <c r="X311" s="29"/>
      <c r="Y311" s="29"/>
      <c r="Z311" s="29"/>
      <c r="AA311" s="29"/>
      <c r="AB311" s="29"/>
      <c r="AC311" s="29"/>
      <c r="AD311" s="29"/>
      <c r="AE311" s="29"/>
      <c r="AF311" s="29"/>
      <c r="AG311" s="29"/>
      <c r="AH311" s="29"/>
      <c r="AI311" s="33" t="s">
        <v>1754</v>
      </c>
      <c r="AJ311" s="29"/>
      <c r="AK311" s="29"/>
    </row>
    <row r="312" spans="1:37" ht="55" customHeight="1">
      <c r="A312" s="44" t="s">
        <v>483</v>
      </c>
      <c r="B312" s="49" t="s">
        <v>2077</v>
      </c>
      <c r="C312" s="44" t="s">
        <v>2078</v>
      </c>
      <c r="D312" s="44" t="s">
        <v>2079</v>
      </c>
      <c r="E312" s="44" t="s">
        <v>2080</v>
      </c>
      <c r="F312" s="44" t="s">
        <v>2081</v>
      </c>
      <c r="G312" s="44" t="s">
        <v>2082</v>
      </c>
      <c r="H312" s="44" t="s">
        <v>2083</v>
      </c>
      <c r="I312" s="58"/>
      <c r="J312" s="48">
        <v>2014</v>
      </c>
      <c r="K312" s="44" t="s">
        <v>2084</v>
      </c>
      <c r="L312" s="45" t="s">
        <v>41</v>
      </c>
      <c r="M312" s="45"/>
      <c r="N312" s="45"/>
      <c r="O312" s="45"/>
      <c r="P312" s="45"/>
      <c r="Q312" s="45"/>
      <c r="R312" s="44" t="s">
        <v>2085</v>
      </c>
      <c r="S312" s="44" t="s">
        <v>2086</v>
      </c>
      <c r="T312" s="27" t="s">
        <v>2087</v>
      </c>
      <c r="U312" s="29" t="s">
        <v>2088</v>
      </c>
      <c r="V312" s="29" t="s">
        <v>2089</v>
      </c>
      <c r="W312" s="29" t="s">
        <v>2090</v>
      </c>
      <c r="X312" s="29" t="s">
        <v>2091</v>
      </c>
      <c r="Y312" s="29" t="s">
        <v>2092</v>
      </c>
      <c r="Z312" s="29" t="s">
        <v>2093</v>
      </c>
      <c r="AA312" s="29" t="s">
        <v>2094</v>
      </c>
      <c r="AB312" s="29" t="s">
        <v>1686</v>
      </c>
      <c r="AC312" s="29" t="s">
        <v>2095</v>
      </c>
      <c r="AD312" s="29"/>
      <c r="AE312" s="29"/>
      <c r="AF312" s="29"/>
      <c r="AG312" s="29"/>
      <c r="AH312" s="29"/>
      <c r="AI312" s="33" t="s">
        <v>2096</v>
      </c>
      <c r="AJ312" s="29"/>
      <c r="AK312" s="29"/>
    </row>
    <row r="313" spans="1:37" ht="67" customHeight="1">
      <c r="A313" s="44" t="s">
        <v>483</v>
      </c>
      <c r="B313" s="45" t="s">
        <v>2450</v>
      </c>
      <c r="C313" s="46" t="s">
        <v>2451</v>
      </c>
      <c r="D313" s="57"/>
      <c r="E313" s="57"/>
      <c r="F313" s="57"/>
      <c r="G313" s="57"/>
      <c r="H313" s="57"/>
      <c r="I313" s="57"/>
      <c r="J313" s="48">
        <v>2014</v>
      </c>
      <c r="K313" s="45" t="s">
        <v>2452</v>
      </c>
      <c r="L313" s="46" t="s">
        <v>2453</v>
      </c>
      <c r="M313" s="45"/>
      <c r="N313" s="45"/>
      <c r="O313" s="45"/>
      <c r="P313" s="45"/>
      <c r="Q313" s="45"/>
      <c r="R313" s="46" t="s">
        <v>243</v>
      </c>
      <c r="S313" s="46" t="s">
        <v>2454</v>
      </c>
      <c r="T313" s="29" t="s">
        <v>2455</v>
      </c>
      <c r="U313" s="29" t="s">
        <v>979</v>
      </c>
      <c r="V313" s="29" t="s">
        <v>2456</v>
      </c>
      <c r="W313" s="29" t="s">
        <v>2457</v>
      </c>
      <c r="X313" s="29" t="s">
        <v>2458</v>
      </c>
      <c r="Y313" s="30"/>
      <c r="Z313" s="30"/>
      <c r="AA313" s="30"/>
      <c r="AB313" s="30"/>
      <c r="AC313" s="30"/>
      <c r="AD313" s="30"/>
      <c r="AE313" s="30"/>
      <c r="AF313" s="30"/>
      <c r="AG313" s="30"/>
      <c r="AH313" s="30"/>
      <c r="AI313" s="31" t="s">
        <v>2459</v>
      </c>
      <c r="AJ313" s="29"/>
      <c r="AK313" s="29"/>
    </row>
    <row r="314" spans="1:37" ht="83" customHeight="1">
      <c r="A314" s="44" t="s">
        <v>483</v>
      </c>
      <c r="B314" s="49" t="s">
        <v>2503</v>
      </c>
      <c r="C314" s="44" t="s">
        <v>2461</v>
      </c>
      <c r="D314" s="58"/>
      <c r="E314" s="58"/>
      <c r="F314" s="58"/>
      <c r="G314" s="58"/>
      <c r="H314" s="58"/>
      <c r="I314" s="58"/>
      <c r="J314" s="48">
        <v>2014</v>
      </c>
      <c r="K314" s="44" t="s">
        <v>2483</v>
      </c>
      <c r="L314" s="44" t="s">
        <v>41</v>
      </c>
      <c r="M314" s="45"/>
      <c r="N314" s="45"/>
      <c r="O314" s="45"/>
      <c r="P314" s="45"/>
      <c r="Q314" s="45"/>
      <c r="R314" s="44" t="s">
        <v>2465</v>
      </c>
      <c r="S314" s="44" t="s">
        <v>2504</v>
      </c>
      <c r="T314" s="27" t="s">
        <v>942</v>
      </c>
      <c r="U314" s="29" t="s">
        <v>2505</v>
      </c>
      <c r="V314" s="29" t="s">
        <v>2506</v>
      </c>
      <c r="W314" s="29" t="s">
        <v>2507</v>
      </c>
      <c r="X314" s="29" t="s">
        <v>2092</v>
      </c>
      <c r="Y314" s="29" t="s">
        <v>2508</v>
      </c>
      <c r="Z314" s="29" t="s">
        <v>2509</v>
      </c>
      <c r="AA314" s="29" t="s">
        <v>2493</v>
      </c>
      <c r="AB314" s="29" t="s">
        <v>2496</v>
      </c>
      <c r="AC314" s="29" t="s">
        <v>2510</v>
      </c>
      <c r="AD314" s="29" t="s">
        <v>2511</v>
      </c>
      <c r="AE314" s="29" t="s">
        <v>2512</v>
      </c>
      <c r="AF314" s="29" t="s">
        <v>2499</v>
      </c>
      <c r="AG314" s="29" t="s">
        <v>2513</v>
      </c>
      <c r="AH314" s="29" t="s">
        <v>2514</v>
      </c>
      <c r="AI314" s="33" t="s">
        <v>2515</v>
      </c>
      <c r="AJ314" s="29"/>
      <c r="AK314" s="29"/>
    </row>
    <row r="315" spans="1:37" ht="128" customHeight="1">
      <c r="A315" s="44" t="s">
        <v>483</v>
      </c>
      <c r="B315" s="49" t="s">
        <v>2685</v>
      </c>
      <c r="C315" s="44" t="s">
        <v>2686</v>
      </c>
      <c r="D315" s="58"/>
      <c r="E315" s="58"/>
      <c r="F315" s="58"/>
      <c r="G315" s="58"/>
      <c r="H315" s="58"/>
      <c r="I315" s="58"/>
      <c r="J315" s="48">
        <v>2014</v>
      </c>
      <c r="K315" s="44" t="s">
        <v>2687</v>
      </c>
      <c r="L315" s="44" t="s">
        <v>117</v>
      </c>
      <c r="M315" s="45"/>
      <c r="N315" s="45"/>
      <c r="O315" s="45"/>
      <c r="P315" s="45"/>
      <c r="Q315" s="45"/>
      <c r="R315" s="44" t="s">
        <v>2416</v>
      </c>
      <c r="S315" s="44" t="s">
        <v>2688</v>
      </c>
      <c r="T315" s="27" t="s">
        <v>2689</v>
      </c>
      <c r="U315" s="29" t="s">
        <v>2690</v>
      </c>
      <c r="V315" s="29" t="s">
        <v>2691</v>
      </c>
      <c r="W315" s="29" t="s">
        <v>2692</v>
      </c>
      <c r="X315" s="29" t="s">
        <v>2693</v>
      </c>
      <c r="Y315" s="29"/>
      <c r="Z315" s="29"/>
      <c r="AA315" s="29"/>
      <c r="AB315" s="29"/>
      <c r="AC315" s="29"/>
      <c r="AD315" s="29"/>
      <c r="AE315" s="29"/>
      <c r="AF315" s="29"/>
      <c r="AG315" s="29"/>
      <c r="AH315" s="29"/>
      <c r="AI315" s="33" t="s">
        <v>2694</v>
      </c>
      <c r="AJ315" s="29"/>
      <c r="AK315" s="29"/>
    </row>
    <row r="316" spans="1:37" ht="70" customHeight="1">
      <c r="A316" s="44" t="s">
        <v>483</v>
      </c>
      <c r="B316" s="49" t="s">
        <v>1822</v>
      </c>
      <c r="C316" s="44" t="s">
        <v>1823</v>
      </c>
      <c r="D316" s="44" t="s">
        <v>1824</v>
      </c>
      <c r="E316" s="44" t="s">
        <v>1825</v>
      </c>
      <c r="F316" s="44" t="s">
        <v>1826</v>
      </c>
      <c r="G316" s="58"/>
      <c r="H316" s="58"/>
      <c r="I316" s="58"/>
      <c r="J316" s="48">
        <v>2013</v>
      </c>
      <c r="K316" s="44" t="s">
        <v>1827</v>
      </c>
      <c r="L316" s="44" t="s">
        <v>15</v>
      </c>
      <c r="M316" s="45"/>
      <c r="N316" s="45"/>
      <c r="O316" s="45"/>
      <c r="P316" s="45"/>
      <c r="Q316" s="45"/>
      <c r="R316" s="44" t="s">
        <v>1828</v>
      </c>
      <c r="S316" s="44" t="s">
        <v>1829</v>
      </c>
      <c r="T316" s="27" t="s">
        <v>1043</v>
      </c>
      <c r="U316" s="29" t="s">
        <v>1830</v>
      </c>
      <c r="V316" s="29" t="s">
        <v>1831</v>
      </c>
      <c r="W316" s="29" t="s">
        <v>1832</v>
      </c>
      <c r="X316" s="29" t="s">
        <v>1833</v>
      </c>
      <c r="Y316" s="29" t="s">
        <v>1834</v>
      </c>
      <c r="Z316" s="29" t="s">
        <v>1835</v>
      </c>
      <c r="AA316" s="29" t="s">
        <v>1836</v>
      </c>
      <c r="AB316" s="29" t="s">
        <v>1837</v>
      </c>
      <c r="AC316" s="29" t="s">
        <v>1838</v>
      </c>
      <c r="AD316" s="29" t="s">
        <v>1839</v>
      </c>
      <c r="AE316" s="29" t="s">
        <v>1840</v>
      </c>
      <c r="AF316" s="29" t="s">
        <v>1841</v>
      </c>
      <c r="AG316" s="29" t="s">
        <v>1842</v>
      </c>
      <c r="AH316" s="29"/>
      <c r="AI316" s="33" t="s">
        <v>1843</v>
      </c>
      <c r="AJ316" s="29"/>
      <c r="AK316" s="29"/>
    </row>
    <row r="317" spans="1:37" ht="51" customHeight="1">
      <c r="A317" s="44" t="s">
        <v>483</v>
      </c>
      <c r="B317" s="49" t="s">
        <v>2488</v>
      </c>
      <c r="C317" s="44" t="s">
        <v>2461</v>
      </c>
      <c r="D317" s="58"/>
      <c r="E317" s="58"/>
      <c r="F317" s="58"/>
      <c r="G317" s="58"/>
      <c r="H317" s="58"/>
      <c r="I317" s="58"/>
      <c r="J317" s="48">
        <v>2013</v>
      </c>
      <c r="K317" s="44" t="s">
        <v>2489</v>
      </c>
      <c r="L317" s="44" t="s">
        <v>41</v>
      </c>
      <c r="M317" s="45"/>
      <c r="N317" s="45"/>
      <c r="O317" s="45"/>
      <c r="P317" s="45"/>
      <c r="Q317" s="45"/>
      <c r="R317" s="44" t="s">
        <v>2465</v>
      </c>
      <c r="S317" s="44" t="s">
        <v>2490</v>
      </c>
      <c r="T317" s="27" t="s">
        <v>2491</v>
      </c>
      <c r="U317" s="29" t="s">
        <v>2492</v>
      </c>
      <c r="V317" s="29" t="s">
        <v>2493</v>
      </c>
      <c r="W317" s="29" t="s">
        <v>2494</v>
      </c>
      <c r="X317" s="29" t="s">
        <v>2495</v>
      </c>
      <c r="Y317" s="29" t="s">
        <v>2496</v>
      </c>
      <c r="Z317" s="29" t="s">
        <v>2497</v>
      </c>
      <c r="AA317" s="29" t="s">
        <v>2498</v>
      </c>
      <c r="AB317" s="29" t="s">
        <v>2499</v>
      </c>
      <c r="AC317" s="29" t="s">
        <v>2092</v>
      </c>
      <c r="AD317" s="29" t="s">
        <v>963</v>
      </c>
      <c r="AE317" s="29" t="s">
        <v>2500</v>
      </c>
      <c r="AF317" s="29" t="s">
        <v>2501</v>
      </c>
      <c r="AG317" s="29"/>
      <c r="AH317" s="29"/>
      <c r="AI317" s="33" t="s">
        <v>2502</v>
      </c>
      <c r="AJ317" s="29"/>
      <c r="AK317" s="29"/>
    </row>
    <row r="318" spans="1:37" ht="98" customHeight="1">
      <c r="A318" s="44" t="s">
        <v>483</v>
      </c>
      <c r="B318" s="49" t="s">
        <v>2676</v>
      </c>
      <c r="C318" s="44" t="s">
        <v>2677</v>
      </c>
      <c r="D318" s="44" t="s">
        <v>2678</v>
      </c>
      <c r="E318" s="44" t="s">
        <v>2679</v>
      </c>
      <c r="F318" s="44" t="s">
        <v>2680</v>
      </c>
      <c r="G318" s="58"/>
      <c r="H318" s="57"/>
      <c r="I318" s="58"/>
      <c r="J318" s="48">
        <v>2013</v>
      </c>
      <c r="K318" s="44" t="s">
        <v>2681</v>
      </c>
      <c r="L318" s="45" t="s">
        <v>41</v>
      </c>
      <c r="M318" s="45"/>
      <c r="N318" s="45"/>
      <c r="O318" s="45"/>
      <c r="P318" s="45"/>
      <c r="Q318" s="45"/>
      <c r="R318" s="44" t="s">
        <v>2682</v>
      </c>
      <c r="S318" s="44" t="s">
        <v>2683</v>
      </c>
      <c r="T318" s="27" t="s">
        <v>57</v>
      </c>
      <c r="U318" s="27"/>
      <c r="V318" s="33"/>
      <c r="W318" s="29"/>
      <c r="X318" s="29"/>
      <c r="Y318" s="29"/>
      <c r="Z318" s="29"/>
      <c r="AA318" s="29"/>
      <c r="AB318" s="29"/>
      <c r="AC318" s="29"/>
      <c r="AD318" s="29"/>
      <c r="AE318" s="29"/>
      <c r="AF318" s="29"/>
      <c r="AG318" s="29"/>
      <c r="AH318" s="29"/>
      <c r="AI318" s="33" t="s">
        <v>2684</v>
      </c>
      <c r="AJ318" s="29"/>
      <c r="AK318" s="29"/>
    </row>
    <row r="319" spans="1:37" ht="68" customHeight="1">
      <c r="A319" s="44" t="s">
        <v>483</v>
      </c>
      <c r="B319" s="49" t="s">
        <v>2782</v>
      </c>
      <c r="C319" s="44" t="s">
        <v>2783</v>
      </c>
      <c r="D319" s="44" t="s">
        <v>2784</v>
      </c>
      <c r="E319" s="58"/>
      <c r="F319" s="58"/>
      <c r="G319" s="58"/>
      <c r="H319" s="58"/>
      <c r="I319" s="58"/>
      <c r="J319" s="48">
        <v>2013</v>
      </c>
      <c r="K319" s="44" t="s">
        <v>2785</v>
      </c>
      <c r="L319" s="44" t="s">
        <v>42</v>
      </c>
      <c r="M319" s="45" t="s">
        <v>235</v>
      </c>
      <c r="N319" s="45"/>
      <c r="O319" s="45"/>
      <c r="P319" s="45"/>
      <c r="Q319" s="45"/>
      <c r="R319" s="44" t="s">
        <v>2786</v>
      </c>
      <c r="S319" s="44" t="s">
        <v>2787</v>
      </c>
      <c r="T319" s="27"/>
      <c r="U319" s="29"/>
      <c r="V319" s="29"/>
      <c r="W319" s="29"/>
      <c r="X319" s="29"/>
      <c r="Y319" s="29"/>
      <c r="Z319" s="29"/>
      <c r="AA319" s="29"/>
      <c r="AB319" s="29"/>
      <c r="AC319" s="29"/>
      <c r="AD319" s="29"/>
      <c r="AE319" s="29"/>
      <c r="AF319" s="29"/>
      <c r="AG319" s="29"/>
      <c r="AH319" s="29"/>
      <c r="AI319" s="28"/>
      <c r="AJ319" s="29"/>
      <c r="AK319" s="29"/>
    </row>
    <row r="320" spans="1:37" ht="98" customHeight="1">
      <c r="A320" s="44" t="s">
        <v>483</v>
      </c>
      <c r="B320" s="51" t="s">
        <v>1759</v>
      </c>
      <c r="C320" s="44" t="s">
        <v>1756</v>
      </c>
      <c r="D320" s="58"/>
      <c r="E320" s="58"/>
      <c r="F320" s="58"/>
      <c r="G320" s="58"/>
      <c r="H320" s="58"/>
      <c r="I320" s="58"/>
      <c r="J320" s="48">
        <v>2012</v>
      </c>
      <c r="K320" s="44" t="s">
        <v>1760</v>
      </c>
      <c r="L320" s="44" t="s">
        <v>154</v>
      </c>
      <c r="M320" s="45"/>
      <c r="N320" s="45"/>
      <c r="O320" s="45"/>
      <c r="P320" s="45"/>
      <c r="Q320" s="45"/>
      <c r="R320" s="44" t="s">
        <v>188</v>
      </c>
      <c r="S320" s="50" t="s">
        <v>1761</v>
      </c>
      <c r="T320" s="27" t="s">
        <v>1762</v>
      </c>
      <c r="U320" s="29" t="s">
        <v>1763</v>
      </c>
      <c r="V320" s="29" t="s">
        <v>1764</v>
      </c>
      <c r="W320" s="29" t="s">
        <v>1765</v>
      </c>
      <c r="X320" s="29" t="s">
        <v>1766</v>
      </c>
      <c r="Y320" s="29" t="s">
        <v>1767</v>
      </c>
      <c r="Z320" s="29"/>
      <c r="AA320" s="29"/>
      <c r="AB320" s="29"/>
      <c r="AC320" s="29"/>
      <c r="AD320" s="29"/>
      <c r="AE320" s="29"/>
      <c r="AF320" s="29"/>
      <c r="AG320" s="29"/>
      <c r="AH320" s="29"/>
      <c r="AI320" s="33" t="s">
        <v>1768</v>
      </c>
      <c r="AJ320" s="29"/>
      <c r="AK320" s="29"/>
    </row>
    <row r="321" spans="1:37" ht="69.75" customHeight="1">
      <c r="A321" s="44" t="s">
        <v>483</v>
      </c>
      <c r="B321" s="49" t="s">
        <v>1959</v>
      </c>
      <c r="C321" s="44" t="s">
        <v>39</v>
      </c>
      <c r="D321" s="44" t="s">
        <v>1635</v>
      </c>
      <c r="E321" s="58"/>
      <c r="F321" s="58"/>
      <c r="G321" s="58"/>
      <c r="H321" s="58"/>
      <c r="I321" s="58"/>
      <c r="J321" s="48">
        <v>2012</v>
      </c>
      <c r="K321" s="44" t="s">
        <v>1960</v>
      </c>
      <c r="L321" s="44" t="s">
        <v>41</v>
      </c>
      <c r="M321" s="45"/>
      <c r="N321" s="45"/>
      <c r="O321" s="45"/>
      <c r="P321" s="45"/>
      <c r="Q321" s="45"/>
      <c r="R321" s="44" t="s">
        <v>1637</v>
      </c>
      <c r="S321" s="44" t="s">
        <v>1961</v>
      </c>
      <c r="T321" s="27" t="s">
        <v>1962</v>
      </c>
      <c r="U321" s="29" t="s">
        <v>1963</v>
      </c>
      <c r="V321" s="29"/>
      <c r="W321" s="29"/>
      <c r="X321" s="29"/>
      <c r="Y321" s="29"/>
      <c r="Z321" s="29"/>
      <c r="AA321" s="29"/>
      <c r="AB321" s="29"/>
      <c r="AC321" s="29"/>
      <c r="AD321" s="29"/>
      <c r="AE321" s="29"/>
      <c r="AF321" s="29"/>
      <c r="AG321" s="29"/>
      <c r="AH321" s="29"/>
      <c r="AI321" s="33" t="s">
        <v>1964</v>
      </c>
      <c r="AJ321" s="29"/>
      <c r="AK321" s="29"/>
    </row>
    <row r="322" spans="1:37" ht="66" customHeight="1">
      <c r="A322" s="44" t="s">
        <v>483</v>
      </c>
      <c r="B322" s="45" t="s">
        <v>2155</v>
      </c>
      <c r="C322" s="46" t="s">
        <v>2156</v>
      </c>
      <c r="D322" s="46" t="s">
        <v>2157</v>
      </c>
      <c r="E322" s="46" t="s">
        <v>2158</v>
      </c>
      <c r="F322" s="46" t="s">
        <v>2159</v>
      </c>
      <c r="G322" s="46" t="s">
        <v>2160</v>
      </c>
      <c r="H322" s="59"/>
      <c r="I322" s="59"/>
      <c r="J322" s="48">
        <v>2012</v>
      </c>
      <c r="K322" s="46" t="s">
        <v>656</v>
      </c>
      <c r="L322" s="46" t="s">
        <v>235</v>
      </c>
      <c r="M322" s="45"/>
      <c r="N322" s="45"/>
      <c r="O322" s="45"/>
      <c r="P322" s="45"/>
      <c r="Q322" s="45"/>
      <c r="R322" s="46" t="s">
        <v>1271</v>
      </c>
      <c r="S322" s="46"/>
      <c r="T322" s="29" t="s">
        <v>57</v>
      </c>
      <c r="U322" s="29"/>
      <c r="V322" s="29"/>
      <c r="W322" s="29"/>
      <c r="X322" s="29"/>
      <c r="Y322" s="29"/>
      <c r="Z322" s="29"/>
      <c r="AA322" s="29"/>
      <c r="AB322" s="29"/>
      <c r="AC322" s="29"/>
      <c r="AD322" s="29"/>
      <c r="AE322" s="29"/>
      <c r="AF322" s="29"/>
      <c r="AG322" s="29"/>
      <c r="AH322" s="29"/>
      <c r="AI322" s="28"/>
      <c r="AJ322" s="29"/>
      <c r="AK322" s="29"/>
    </row>
    <row r="323" spans="1:37" ht="66" customHeight="1">
      <c r="A323" s="44" t="s">
        <v>483</v>
      </c>
      <c r="B323" s="49" t="s">
        <v>2460</v>
      </c>
      <c r="C323" s="44" t="s">
        <v>2461</v>
      </c>
      <c r="D323" s="44" t="s">
        <v>2462</v>
      </c>
      <c r="E323" s="44" t="s">
        <v>2463</v>
      </c>
      <c r="F323" s="58"/>
      <c r="G323" s="58"/>
      <c r="H323" s="58"/>
      <c r="I323" s="58"/>
      <c r="J323" s="48">
        <v>2012</v>
      </c>
      <c r="K323" s="44" t="s">
        <v>2464</v>
      </c>
      <c r="L323" s="44" t="s">
        <v>41</v>
      </c>
      <c r="M323" s="45"/>
      <c r="N323" s="45"/>
      <c r="O323" s="45"/>
      <c r="P323" s="45"/>
      <c r="Q323" s="45"/>
      <c r="R323" s="44" t="s">
        <v>2465</v>
      </c>
      <c r="S323" s="44" t="s">
        <v>57</v>
      </c>
      <c r="T323" s="27" t="s">
        <v>2466</v>
      </c>
      <c r="U323" s="29" t="s">
        <v>2467</v>
      </c>
      <c r="V323" s="29" t="s">
        <v>2468</v>
      </c>
      <c r="W323" s="29"/>
      <c r="X323" s="29"/>
      <c r="Y323" s="29"/>
      <c r="Z323" s="29"/>
      <c r="AA323" s="29"/>
      <c r="AB323" s="29"/>
      <c r="AC323" s="29"/>
      <c r="AD323" s="29"/>
      <c r="AE323" s="29"/>
      <c r="AF323" s="29"/>
      <c r="AG323" s="29"/>
      <c r="AH323" s="29"/>
      <c r="AI323" s="33" t="s">
        <v>2469</v>
      </c>
      <c r="AJ323" s="29"/>
      <c r="AK323" s="29"/>
    </row>
    <row r="324" spans="1:37" ht="69" customHeight="1">
      <c r="A324" s="44" t="s">
        <v>483</v>
      </c>
      <c r="B324" s="49" t="s">
        <v>2482</v>
      </c>
      <c r="C324" s="44" t="s">
        <v>2461</v>
      </c>
      <c r="D324" s="58"/>
      <c r="E324" s="58"/>
      <c r="F324" s="58"/>
      <c r="G324" s="58"/>
      <c r="H324" s="58"/>
      <c r="I324" s="58"/>
      <c r="J324" s="48">
        <v>2012</v>
      </c>
      <c r="K324" s="44" t="s">
        <v>2483</v>
      </c>
      <c r="L324" s="44" t="s">
        <v>41</v>
      </c>
      <c r="M324" s="45"/>
      <c r="N324" s="45"/>
      <c r="O324" s="45"/>
      <c r="P324" s="45"/>
      <c r="Q324" s="45"/>
      <c r="R324" s="44" t="s">
        <v>2465</v>
      </c>
      <c r="S324" s="44" t="s">
        <v>2484</v>
      </c>
      <c r="T324" s="27" t="s">
        <v>2485</v>
      </c>
      <c r="U324" s="29" t="s">
        <v>2486</v>
      </c>
      <c r="V324" s="29"/>
      <c r="W324" s="29"/>
      <c r="X324" s="29"/>
      <c r="Y324" s="29"/>
      <c r="Z324" s="29"/>
      <c r="AA324" s="29"/>
      <c r="AB324" s="29"/>
      <c r="AC324" s="29"/>
      <c r="AD324" s="29"/>
      <c r="AE324" s="29"/>
      <c r="AF324" s="29"/>
      <c r="AG324" s="29"/>
      <c r="AH324" s="29"/>
      <c r="AI324" s="33" t="s">
        <v>2487</v>
      </c>
      <c r="AJ324" s="29"/>
      <c r="AK324" s="29"/>
    </row>
    <row r="325" spans="1:37" ht="81" customHeight="1">
      <c r="A325" s="44" t="s">
        <v>483</v>
      </c>
      <c r="B325" s="49" t="s">
        <v>2518</v>
      </c>
      <c r="C325" s="44" t="s">
        <v>2461</v>
      </c>
      <c r="D325" s="44" t="s">
        <v>2462</v>
      </c>
      <c r="E325" s="58"/>
      <c r="F325" s="58"/>
      <c r="G325" s="58"/>
      <c r="H325" s="58"/>
      <c r="I325" s="58"/>
      <c r="J325" s="48">
        <v>2012</v>
      </c>
      <c r="K325" s="44" t="s">
        <v>2519</v>
      </c>
      <c r="L325" s="44" t="s">
        <v>41</v>
      </c>
      <c r="M325" s="45"/>
      <c r="N325" s="45"/>
      <c r="O325" s="45"/>
      <c r="P325" s="45"/>
      <c r="Q325" s="45"/>
      <c r="R325" s="44" t="s">
        <v>2465</v>
      </c>
      <c r="S325" s="44" t="s">
        <v>2520</v>
      </c>
      <c r="T325" s="27" t="s">
        <v>2472</v>
      </c>
      <c r="U325" s="29" t="s">
        <v>2521</v>
      </c>
      <c r="V325" s="29" t="s">
        <v>2522</v>
      </c>
      <c r="W325" s="29" t="s">
        <v>2523</v>
      </c>
      <c r="X325" s="29" t="s">
        <v>2524</v>
      </c>
      <c r="Y325" s="29" t="s">
        <v>2525</v>
      </c>
      <c r="Z325" s="29" t="s">
        <v>2526</v>
      </c>
      <c r="AA325" s="29"/>
      <c r="AB325" s="29"/>
      <c r="AC325" s="29"/>
      <c r="AD325" s="29"/>
      <c r="AE325" s="29"/>
      <c r="AF325" s="29"/>
      <c r="AG325" s="29"/>
      <c r="AH325" s="29"/>
      <c r="AI325" s="33" t="s">
        <v>2527</v>
      </c>
      <c r="AJ325" s="29"/>
      <c r="AK325" s="29"/>
    </row>
    <row r="326" spans="1:37" ht="97.5" customHeight="1">
      <c r="A326" s="44" t="s">
        <v>483</v>
      </c>
      <c r="B326" s="49" t="s">
        <v>2726</v>
      </c>
      <c r="C326" s="44" t="s">
        <v>2727</v>
      </c>
      <c r="D326" s="44" t="s">
        <v>2728</v>
      </c>
      <c r="E326" s="44" t="s">
        <v>2729</v>
      </c>
      <c r="F326" s="58"/>
      <c r="G326" s="58"/>
      <c r="H326" s="58"/>
      <c r="I326" s="58"/>
      <c r="J326" s="48">
        <v>2012</v>
      </c>
      <c r="K326" s="44" t="s">
        <v>2730</v>
      </c>
      <c r="L326" s="44" t="s">
        <v>117</v>
      </c>
      <c r="M326" s="45"/>
      <c r="N326" s="45"/>
      <c r="O326" s="45"/>
      <c r="P326" s="45"/>
      <c r="Q326" s="45"/>
      <c r="R326" s="44" t="s">
        <v>2731</v>
      </c>
      <c r="S326" s="44" t="s">
        <v>2732</v>
      </c>
      <c r="T326" s="27" t="s">
        <v>2733</v>
      </c>
      <c r="U326" s="29" t="s">
        <v>1686</v>
      </c>
      <c r="V326" s="29" t="s">
        <v>2734</v>
      </c>
      <c r="W326" s="29" t="s">
        <v>2735</v>
      </c>
      <c r="X326" s="29" t="s">
        <v>2736</v>
      </c>
      <c r="Y326" s="29"/>
      <c r="Z326" s="29"/>
      <c r="AA326" s="29"/>
      <c r="AB326" s="29"/>
      <c r="AC326" s="29"/>
      <c r="AD326" s="29"/>
      <c r="AE326" s="29"/>
      <c r="AF326" s="29"/>
      <c r="AG326" s="29"/>
      <c r="AH326" s="29"/>
      <c r="AI326" s="33" t="s">
        <v>2737</v>
      </c>
      <c r="AJ326" s="29"/>
      <c r="AK326" s="29"/>
    </row>
    <row r="327" spans="1:37" ht="84" customHeight="1">
      <c r="A327" s="44" t="s">
        <v>483</v>
      </c>
      <c r="B327" s="49" t="s">
        <v>2336</v>
      </c>
      <c r="C327" s="44" t="s">
        <v>2337</v>
      </c>
      <c r="D327" s="58"/>
      <c r="E327" s="58"/>
      <c r="F327" s="58"/>
      <c r="G327" s="58"/>
      <c r="H327" s="58"/>
      <c r="I327" s="58"/>
      <c r="J327" s="48">
        <v>2011</v>
      </c>
      <c r="K327" s="44" t="s">
        <v>2338</v>
      </c>
      <c r="L327" s="44" t="s">
        <v>153</v>
      </c>
      <c r="M327" s="45"/>
      <c r="N327" s="45"/>
      <c r="O327" s="45"/>
      <c r="P327" s="45"/>
      <c r="Q327" s="45"/>
      <c r="R327" s="44"/>
      <c r="S327" s="44" t="s">
        <v>2339</v>
      </c>
      <c r="T327" s="27"/>
      <c r="U327" s="29"/>
      <c r="V327" s="29"/>
      <c r="W327" s="29"/>
      <c r="X327" s="29"/>
      <c r="Y327" s="29"/>
      <c r="Z327" s="29"/>
      <c r="AA327" s="29"/>
      <c r="AB327" s="29"/>
      <c r="AC327" s="29"/>
      <c r="AD327" s="29"/>
      <c r="AE327" s="29"/>
      <c r="AF327" s="29"/>
      <c r="AG327" s="29"/>
      <c r="AH327" s="29"/>
      <c r="AI327" s="33" t="s">
        <v>2340</v>
      </c>
      <c r="AJ327" s="29"/>
      <c r="AK327" s="29"/>
    </row>
    <row r="328" spans="1:37" ht="100" customHeight="1">
      <c r="A328" s="44" t="s">
        <v>483</v>
      </c>
      <c r="B328" s="49" t="s">
        <v>1326</v>
      </c>
      <c r="C328" s="44" t="s">
        <v>1327</v>
      </c>
      <c r="D328" s="44" t="s">
        <v>1328</v>
      </c>
      <c r="E328" s="58"/>
      <c r="F328" s="58"/>
      <c r="G328" s="58"/>
      <c r="H328" s="58"/>
      <c r="I328" s="58"/>
      <c r="J328" s="48">
        <v>2010</v>
      </c>
      <c r="K328" s="44" t="s">
        <v>720</v>
      </c>
      <c r="L328" s="46" t="s">
        <v>42</v>
      </c>
      <c r="M328" s="45"/>
      <c r="N328" s="45"/>
      <c r="O328" s="45"/>
      <c r="P328" s="45"/>
      <c r="Q328" s="45"/>
      <c r="R328" s="44" t="s">
        <v>721</v>
      </c>
      <c r="S328" s="44" t="s">
        <v>1329</v>
      </c>
      <c r="T328" s="27" t="s">
        <v>1330</v>
      </c>
      <c r="U328" s="29" t="s">
        <v>726</v>
      </c>
      <c r="V328" s="29" t="s">
        <v>1331</v>
      </c>
      <c r="W328" s="29" t="s">
        <v>1332</v>
      </c>
      <c r="X328" s="29" t="s">
        <v>1333</v>
      </c>
      <c r="Y328" s="29" t="s">
        <v>1334</v>
      </c>
      <c r="Z328" s="29"/>
      <c r="AA328" s="29"/>
      <c r="AB328" s="29"/>
      <c r="AC328" s="29"/>
      <c r="AD328" s="29"/>
      <c r="AE328" s="29"/>
      <c r="AF328" s="29"/>
      <c r="AG328" s="29"/>
      <c r="AH328" s="29"/>
      <c r="AI328" s="33" t="s">
        <v>1335</v>
      </c>
      <c r="AJ328" s="29"/>
      <c r="AK328" s="29"/>
    </row>
    <row r="329" spans="1:37" ht="53" customHeight="1">
      <c r="A329" s="44" t="s">
        <v>483</v>
      </c>
      <c r="B329" s="49" t="s">
        <v>1712</v>
      </c>
      <c r="C329" s="44" t="s">
        <v>1713</v>
      </c>
      <c r="D329" s="58"/>
      <c r="E329" s="58"/>
      <c r="F329" s="58"/>
      <c r="G329" s="58"/>
      <c r="H329" s="58"/>
      <c r="I329" s="58"/>
      <c r="J329" s="48">
        <v>2010</v>
      </c>
      <c r="K329" s="44" t="s">
        <v>1373</v>
      </c>
      <c r="L329" s="44" t="s">
        <v>864</v>
      </c>
      <c r="M329" s="44" t="s">
        <v>41</v>
      </c>
      <c r="N329" s="45"/>
      <c r="O329" s="45"/>
      <c r="P329" s="45"/>
      <c r="Q329" s="45"/>
      <c r="R329" s="44" t="s">
        <v>1714</v>
      </c>
      <c r="S329" s="44" t="s">
        <v>1715</v>
      </c>
      <c r="T329" s="27" t="s">
        <v>1716</v>
      </c>
      <c r="U329" s="29" t="s">
        <v>953</v>
      </c>
      <c r="V329" s="29" t="s">
        <v>1717</v>
      </c>
      <c r="W329" s="29" t="s">
        <v>1632</v>
      </c>
      <c r="X329" s="29" t="s">
        <v>1718</v>
      </c>
      <c r="Y329" s="29" t="s">
        <v>1719</v>
      </c>
      <c r="Z329" s="29"/>
      <c r="AA329" s="29"/>
      <c r="AB329" s="29"/>
      <c r="AC329" s="29"/>
      <c r="AD329" s="29"/>
      <c r="AE329" s="29"/>
      <c r="AF329" s="29"/>
      <c r="AG329" s="29"/>
      <c r="AH329" s="29"/>
      <c r="AI329" s="33" t="s">
        <v>1720</v>
      </c>
      <c r="AJ329" s="29"/>
      <c r="AK329" s="29"/>
    </row>
    <row r="330" spans="1:37" ht="63" customHeight="1">
      <c r="A330" s="44" t="s">
        <v>483</v>
      </c>
      <c r="B330" s="49" t="s">
        <v>1742</v>
      </c>
      <c r="C330" s="44" t="s">
        <v>1713</v>
      </c>
      <c r="D330" s="58"/>
      <c r="E330" s="58"/>
      <c r="F330" s="58"/>
      <c r="G330" s="58"/>
      <c r="H330" s="58"/>
      <c r="I330" s="58"/>
      <c r="J330" s="48">
        <v>2010</v>
      </c>
      <c r="K330" s="44" t="s">
        <v>1743</v>
      </c>
      <c r="L330" s="44" t="s">
        <v>864</v>
      </c>
      <c r="M330" s="44" t="s">
        <v>41</v>
      </c>
      <c r="N330" s="45"/>
      <c r="O330" s="45"/>
      <c r="P330" s="45"/>
      <c r="Q330" s="45"/>
      <c r="R330" s="44" t="s">
        <v>1714</v>
      </c>
      <c r="S330" s="44" t="s">
        <v>1744</v>
      </c>
      <c r="T330" s="27" t="s">
        <v>510</v>
      </c>
      <c r="U330" s="29" t="s">
        <v>1632</v>
      </c>
      <c r="V330" s="29" t="s">
        <v>1745</v>
      </c>
      <c r="W330" s="29" t="s">
        <v>904</v>
      </c>
      <c r="X330" s="29" t="s">
        <v>1746</v>
      </c>
      <c r="Y330" s="29"/>
      <c r="Z330" s="29"/>
      <c r="AA330" s="29"/>
      <c r="AB330" s="29"/>
      <c r="AC330" s="29"/>
      <c r="AD330" s="29"/>
      <c r="AE330" s="29"/>
      <c r="AF330" s="29"/>
      <c r="AG330" s="29"/>
      <c r="AH330" s="29"/>
      <c r="AI330" s="33" t="s">
        <v>1747</v>
      </c>
      <c r="AJ330" s="29"/>
      <c r="AK330" s="29"/>
    </row>
    <row r="331" spans="1:37" ht="42" customHeight="1">
      <c r="A331" s="76" t="s">
        <v>355</v>
      </c>
      <c r="B331" s="45" t="s">
        <v>2820</v>
      </c>
      <c r="C331" s="46" t="s">
        <v>2821</v>
      </c>
      <c r="D331" s="46" t="s">
        <v>1083</v>
      </c>
      <c r="E331" s="46" t="s">
        <v>186</v>
      </c>
      <c r="F331" s="59"/>
      <c r="G331" s="59"/>
      <c r="H331" s="59"/>
      <c r="I331" s="59"/>
      <c r="J331" s="48">
        <v>2017</v>
      </c>
      <c r="K331" s="45" t="s">
        <v>576</v>
      </c>
      <c r="L331" s="46" t="s">
        <v>1086</v>
      </c>
      <c r="M331" s="45"/>
      <c r="N331" s="45"/>
      <c r="O331" s="45"/>
      <c r="P331" s="45"/>
      <c r="Q331" s="45"/>
      <c r="R331" s="46" t="s">
        <v>2822</v>
      </c>
      <c r="S331" s="46" t="s">
        <v>2823</v>
      </c>
      <c r="T331" s="29"/>
      <c r="U331" s="29"/>
      <c r="V331" s="29"/>
      <c r="W331" s="29"/>
      <c r="X331" s="29"/>
      <c r="Y331" s="29"/>
      <c r="Z331" s="29"/>
      <c r="AA331" s="29"/>
      <c r="AB331" s="29"/>
      <c r="AC331" s="29"/>
      <c r="AD331" s="29"/>
      <c r="AE331" s="29"/>
      <c r="AF331" s="29"/>
      <c r="AG331" s="29"/>
      <c r="AH331" s="29"/>
      <c r="AI331" s="37" t="s">
        <v>2824</v>
      </c>
      <c r="AJ331" s="29"/>
      <c r="AK331" s="29"/>
    </row>
    <row r="332" spans="1:37" ht="84" customHeight="1">
      <c r="A332" s="79" t="s">
        <v>355</v>
      </c>
      <c r="B332" s="49" t="s">
        <v>1051</v>
      </c>
      <c r="C332" s="44" t="s">
        <v>1052</v>
      </c>
      <c r="D332" s="58"/>
      <c r="E332" s="58"/>
      <c r="F332" s="58"/>
      <c r="G332" s="58"/>
      <c r="H332" s="58"/>
      <c r="I332" s="58"/>
      <c r="J332" s="48">
        <v>2016</v>
      </c>
      <c r="K332" s="44" t="s">
        <v>1053</v>
      </c>
      <c r="L332" s="44" t="s">
        <v>153</v>
      </c>
      <c r="M332" s="45"/>
      <c r="N332" s="45"/>
      <c r="O332" s="45"/>
      <c r="P332" s="45"/>
      <c r="Q332" s="45"/>
      <c r="R332" s="44"/>
      <c r="S332" s="44" t="s">
        <v>1054</v>
      </c>
      <c r="T332" s="27" t="s">
        <v>1055</v>
      </c>
      <c r="U332" s="29" t="s">
        <v>1056</v>
      </c>
      <c r="V332" s="29" t="s">
        <v>1057</v>
      </c>
      <c r="W332" s="29" t="s">
        <v>1058</v>
      </c>
      <c r="X332" s="29" t="s">
        <v>143</v>
      </c>
      <c r="Y332" s="29"/>
      <c r="Z332" s="29"/>
      <c r="AA332" s="29"/>
      <c r="AB332" s="29"/>
      <c r="AC332" s="29"/>
      <c r="AD332" s="29"/>
      <c r="AE332" s="29"/>
      <c r="AF332" s="29"/>
      <c r="AG332" s="29"/>
      <c r="AH332" s="29"/>
      <c r="AI332" s="33" t="s">
        <v>1059</v>
      </c>
      <c r="AJ332" s="29"/>
      <c r="AK332" s="29"/>
    </row>
    <row r="333" spans="1:37" ht="61" customHeight="1">
      <c r="A333" s="78" t="s">
        <v>355</v>
      </c>
      <c r="B333" s="51" t="s">
        <v>1244</v>
      </c>
      <c r="C333" s="44" t="s">
        <v>1156</v>
      </c>
      <c r="D333" s="58"/>
      <c r="E333" s="58"/>
      <c r="F333" s="58"/>
      <c r="G333" s="58"/>
      <c r="H333" s="58"/>
      <c r="I333" s="58"/>
      <c r="J333" s="48">
        <v>2016</v>
      </c>
      <c r="K333" s="44" t="s">
        <v>1245</v>
      </c>
      <c r="L333" s="44" t="s">
        <v>41</v>
      </c>
      <c r="M333" s="45"/>
      <c r="N333" s="45"/>
      <c r="O333" s="45"/>
      <c r="P333" s="45"/>
      <c r="Q333" s="45"/>
      <c r="R333" s="44" t="s">
        <v>940</v>
      </c>
      <c r="S333" s="44" t="s">
        <v>1246</v>
      </c>
      <c r="T333" s="27" t="s">
        <v>1247</v>
      </c>
      <c r="U333" s="29" t="s">
        <v>1248</v>
      </c>
      <c r="V333" s="29" t="s">
        <v>1249</v>
      </c>
      <c r="W333" s="29" t="s">
        <v>1238</v>
      </c>
      <c r="X333" s="29" t="s">
        <v>1250</v>
      </c>
      <c r="Y333" s="29"/>
      <c r="Z333" s="29"/>
      <c r="AA333" s="29"/>
      <c r="AB333" s="29"/>
      <c r="AC333" s="29"/>
      <c r="AD333" s="29"/>
      <c r="AE333" s="29"/>
      <c r="AF333" s="29"/>
      <c r="AG333" s="29"/>
      <c r="AH333" s="29"/>
      <c r="AI333" s="33" t="s">
        <v>1179</v>
      </c>
      <c r="AJ333" s="29"/>
      <c r="AK333" s="29"/>
    </row>
    <row r="334" spans="1:37" ht="75" customHeight="1">
      <c r="A334" s="78" t="s">
        <v>355</v>
      </c>
      <c r="B334" s="51" t="s">
        <v>1404</v>
      </c>
      <c r="C334" s="44" t="s">
        <v>1405</v>
      </c>
      <c r="D334" s="58"/>
      <c r="E334" s="58"/>
      <c r="F334" s="58"/>
      <c r="G334" s="58"/>
      <c r="H334" s="58"/>
      <c r="I334" s="58"/>
      <c r="J334" s="48">
        <v>2016</v>
      </c>
      <c r="K334" s="44" t="s">
        <v>1203</v>
      </c>
      <c r="L334" s="44" t="s">
        <v>41</v>
      </c>
      <c r="M334" s="45"/>
      <c r="N334" s="45"/>
      <c r="O334" s="45"/>
      <c r="P334" s="45"/>
      <c r="Q334" s="45"/>
      <c r="R334" s="44" t="s">
        <v>940</v>
      </c>
      <c r="S334" s="44" t="s">
        <v>1406</v>
      </c>
      <c r="T334" s="27" t="s">
        <v>1407</v>
      </c>
      <c r="U334" s="29" t="s">
        <v>1408</v>
      </c>
      <c r="V334" s="29" t="s">
        <v>1409</v>
      </c>
      <c r="W334" s="29" t="s">
        <v>1410</v>
      </c>
      <c r="X334" s="29" t="s">
        <v>1411</v>
      </c>
      <c r="Y334" s="29" t="s">
        <v>1412</v>
      </c>
      <c r="Z334" s="29" t="s">
        <v>1200</v>
      </c>
      <c r="AA334" s="29" t="s">
        <v>1413</v>
      </c>
      <c r="AB334" s="29" t="s">
        <v>1414</v>
      </c>
      <c r="AC334" s="29" t="s">
        <v>1415</v>
      </c>
      <c r="AD334" s="29"/>
      <c r="AE334" s="29"/>
      <c r="AF334" s="29"/>
      <c r="AG334" s="29"/>
      <c r="AH334" s="29"/>
      <c r="AI334" s="33" t="s">
        <v>1416</v>
      </c>
      <c r="AJ334" s="29"/>
      <c r="AK334" s="29"/>
    </row>
    <row r="335" spans="1:37" ht="409.6">
      <c r="A335" s="76" t="s">
        <v>355</v>
      </c>
      <c r="B335" s="45" t="s">
        <v>2242</v>
      </c>
      <c r="C335" s="46" t="s">
        <v>553</v>
      </c>
      <c r="D335" s="46" t="s">
        <v>2243</v>
      </c>
      <c r="E335" s="46" t="s">
        <v>542</v>
      </c>
      <c r="F335" s="57"/>
      <c r="G335" s="57"/>
      <c r="H335" s="57"/>
      <c r="I335" s="57"/>
      <c r="J335" s="48">
        <v>2016</v>
      </c>
      <c r="K335" s="45" t="s">
        <v>2244</v>
      </c>
      <c r="L335" s="46" t="s">
        <v>631</v>
      </c>
      <c r="M335" s="46" t="s">
        <v>42</v>
      </c>
      <c r="N335" s="45"/>
      <c r="O335" s="45"/>
      <c r="P335" s="45"/>
      <c r="Q335" s="45"/>
      <c r="R335" s="46" t="s">
        <v>561</v>
      </c>
      <c r="S335" s="46" t="s">
        <v>2245</v>
      </c>
      <c r="T335" s="30"/>
      <c r="U335" s="30"/>
      <c r="V335" s="30"/>
      <c r="W335" s="30"/>
      <c r="X335" s="30"/>
      <c r="Y335" s="30"/>
      <c r="Z335" s="30"/>
      <c r="AA335" s="30"/>
      <c r="AB335" s="30"/>
      <c r="AC335" s="30"/>
      <c r="AD335" s="30"/>
      <c r="AE335" s="30"/>
      <c r="AF335" s="30"/>
      <c r="AG335" s="30"/>
      <c r="AH335" s="30"/>
      <c r="AI335" s="31" t="s">
        <v>2246</v>
      </c>
      <c r="AJ335" s="29"/>
      <c r="AK335" s="29"/>
    </row>
    <row r="336" spans="1:37" ht="65" customHeight="1">
      <c r="A336" s="79" t="s">
        <v>355</v>
      </c>
      <c r="B336" s="49" t="s">
        <v>2653</v>
      </c>
      <c r="C336" s="44" t="s">
        <v>1068</v>
      </c>
      <c r="D336" s="58"/>
      <c r="E336" s="58"/>
      <c r="F336" s="58"/>
      <c r="G336" s="58"/>
      <c r="H336" s="58"/>
      <c r="I336" s="58"/>
      <c r="J336" s="48">
        <v>2016</v>
      </c>
      <c r="K336" s="44" t="s">
        <v>2654</v>
      </c>
      <c r="L336" s="44" t="s">
        <v>41</v>
      </c>
      <c r="M336" s="45"/>
      <c r="N336" s="45"/>
      <c r="O336" s="45"/>
      <c r="P336" s="45"/>
      <c r="Q336" s="45"/>
      <c r="R336" s="44" t="s">
        <v>940</v>
      </c>
      <c r="S336" s="44" t="s">
        <v>2655</v>
      </c>
      <c r="T336" s="27" t="s">
        <v>57</v>
      </c>
      <c r="U336" s="29"/>
      <c r="V336" s="29"/>
      <c r="W336" s="29"/>
      <c r="X336" s="29"/>
      <c r="Y336" s="29"/>
      <c r="Z336" s="29"/>
      <c r="AA336" s="29"/>
      <c r="AB336" s="29"/>
      <c r="AC336" s="29"/>
      <c r="AD336" s="29"/>
      <c r="AE336" s="29"/>
      <c r="AF336" s="29"/>
      <c r="AG336" s="29"/>
      <c r="AH336" s="29"/>
      <c r="AI336" s="33" t="s">
        <v>2656</v>
      </c>
      <c r="AJ336" s="29"/>
      <c r="AK336" s="29"/>
    </row>
    <row r="337" spans="1:37" ht="42" customHeight="1">
      <c r="A337" s="79" t="s">
        <v>355</v>
      </c>
      <c r="B337" s="49" t="s">
        <v>1099</v>
      </c>
      <c r="C337" s="44" t="s">
        <v>1100</v>
      </c>
      <c r="D337" s="44" t="s">
        <v>1101</v>
      </c>
      <c r="E337" s="44" t="s">
        <v>1102</v>
      </c>
      <c r="F337" s="44" t="s">
        <v>1103</v>
      </c>
      <c r="G337" s="44" t="s">
        <v>1104</v>
      </c>
      <c r="H337" s="44" t="s">
        <v>1105</v>
      </c>
      <c r="I337" s="58"/>
      <c r="J337" s="48">
        <v>2015</v>
      </c>
      <c r="K337" s="44" t="s">
        <v>1106</v>
      </c>
      <c r="L337" s="44" t="s">
        <v>154</v>
      </c>
      <c r="M337" s="45"/>
      <c r="N337" s="45"/>
      <c r="O337" s="45"/>
      <c r="P337" s="45"/>
      <c r="Q337" s="45"/>
      <c r="R337" s="44" t="s">
        <v>1107</v>
      </c>
      <c r="S337" s="44" t="s">
        <v>1108</v>
      </c>
      <c r="T337" s="27" t="s">
        <v>1109</v>
      </c>
      <c r="U337" s="29" t="s">
        <v>1110</v>
      </c>
      <c r="V337" s="29" t="s">
        <v>1111</v>
      </c>
      <c r="W337" s="29" t="s">
        <v>1112</v>
      </c>
      <c r="X337" s="29"/>
      <c r="Y337" s="29"/>
      <c r="Z337" s="29"/>
      <c r="AA337" s="29"/>
      <c r="AB337" s="29"/>
      <c r="AC337" s="29"/>
      <c r="AD337" s="29"/>
      <c r="AE337" s="29"/>
      <c r="AF337" s="29"/>
      <c r="AG337" s="29"/>
      <c r="AH337" s="29"/>
      <c r="AI337" s="33" t="s">
        <v>1113</v>
      </c>
      <c r="AJ337" s="29"/>
      <c r="AK337" s="29"/>
    </row>
    <row r="338" spans="1:37" ht="54" customHeight="1">
      <c r="A338" s="78" t="s">
        <v>355</v>
      </c>
      <c r="B338" s="51" t="s">
        <v>1190</v>
      </c>
      <c r="C338" s="44" t="s">
        <v>1156</v>
      </c>
      <c r="D338" s="44" t="s">
        <v>1068</v>
      </c>
      <c r="E338" s="58"/>
      <c r="F338" s="58"/>
      <c r="G338" s="58"/>
      <c r="H338" s="58"/>
      <c r="I338" s="58"/>
      <c r="J338" s="48">
        <v>2015</v>
      </c>
      <c r="K338" s="44" t="s">
        <v>1191</v>
      </c>
      <c r="L338" s="44" t="s">
        <v>41</v>
      </c>
      <c r="M338" s="45"/>
      <c r="N338" s="45"/>
      <c r="O338" s="45"/>
      <c r="P338" s="45"/>
      <c r="Q338" s="45"/>
      <c r="R338" s="44" t="s">
        <v>940</v>
      </c>
      <c r="S338" s="44" t="s">
        <v>1192</v>
      </c>
      <c r="T338" s="27" t="s">
        <v>1193</v>
      </c>
      <c r="U338" s="29" t="s">
        <v>1194</v>
      </c>
      <c r="V338" s="29" t="s">
        <v>1195</v>
      </c>
      <c r="W338" s="29" t="s">
        <v>1196</v>
      </c>
      <c r="X338" s="29" t="s">
        <v>1197</v>
      </c>
      <c r="Y338" s="29" t="s">
        <v>1198</v>
      </c>
      <c r="Z338" s="29" t="s">
        <v>1199</v>
      </c>
      <c r="AA338" s="29" t="s">
        <v>1200</v>
      </c>
      <c r="AB338" s="29"/>
      <c r="AC338" s="29"/>
      <c r="AD338" s="29"/>
      <c r="AE338" s="29"/>
      <c r="AF338" s="29"/>
      <c r="AG338" s="29"/>
      <c r="AH338" s="29"/>
      <c r="AI338" s="33" t="s">
        <v>1201</v>
      </c>
      <c r="AJ338" s="29"/>
      <c r="AK338" s="29"/>
    </row>
    <row r="339" spans="1:37" ht="75" customHeight="1">
      <c r="A339" s="78" t="s">
        <v>355</v>
      </c>
      <c r="B339" s="51" t="s">
        <v>1214</v>
      </c>
      <c r="C339" s="44" t="s">
        <v>1156</v>
      </c>
      <c r="D339" s="58"/>
      <c r="E339" s="58"/>
      <c r="F339" s="58"/>
      <c r="G339" s="58"/>
      <c r="H339" s="58"/>
      <c r="I339" s="58"/>
      <c r="J339" s="48">
        <v>2015</v>
      </c>
      <c r="K339" s="44" t="s">
        <v>1215</v>
      </c>
      <c r="L339" s="44" t="s">
        <v>41</v>
      </c>
      <c r="M339" s="45"/>
      <c r="N339" s="45"/>
      <c r="O339" s="45"/>
      <c r="P339" s="45"/>
      <c r="Q339" s="45"/>
      <c r="R339" s="44" t="s">
        <v>940</v>
      </c>
      <c r="S339" s="44" t="s">
        <v>1216</v>
      </c>
      <c r="T339" s="27" t="s">
        <v>57</v>
      </c>
      <c r="U339" s="29"/>
      <c r="V339" s="29"/>
      <c r="W339" s="29"/>
      <c r="X339" s="29"/>
      <c r="Y339" s="29"/>
      <c r="Z339" s="29"/>
      <c r="AA339" s="29"/>
      <c r="AB339" s="29"/>
      <c r="AC339" s="29"/>
      <c r="AD339" s="29"/>
      <c r="AE339" s="29"/>
      <c r="AF339" s="29"/>
      <c r="AG339" s="29"/>
      <c r="AH339" s="29"/>
      <c r="AI339" s="33" t="s">
        <v>1217</v>
      </c>
      <c r="AJ339" s="29"/>
      <c r="AK339" s="29"/>
    </row>
    <row r="340" spans="1:37" ht="56" customHeight="1">
      <c r="A340" s="78" t="s">
        <v>355</v>
      </c>
      <c r="B340" s="51" t="s">
        <v>1230</v>
      </c>
      <c r="C340" s="44" t="s">
        <v>1156</v>
      </c>
      <c r="D340" s="58"/>
      <c r="E340" s="58"/>
      <c r="F340" s="58"/>
      <c r="G340" s="58"/>
      <c r="H340" s="58"/>
      <c r="I340" s="58"/>
      <c r="J340" s="48">
        <v>2015</v>
      </c>
      <c r="K340" s="44" t="s">
        <v>1231</v>
      </c>
      <c r="L340" s="44" t="s">
        <v>41</v>
      </c>
      <c r="M340" s="45"/>
      <c r="N340" s="45"/>
      <c r="O340" s="45"/>
      <c r="P340" s="45"/>
      <c r="Q340" s="45"/>
      <c r="R340" s="44" t="s">
        <v>940</v>
      </c>
      <c r="S340" s="44" t="s">
        <v>57</v>
      </c>
      <c r="T340" s="27" t="s">
        <v>57</v>
      </c>
      <c r="U340" s="29"/>
      <c r="V340" s="29"/>
      <c r="W340" s="29"/>
      <c r="X340" s="29"/>
      <c r="Y340" s="29"/>
      <c r="Z340" s="29"/>
      <c r="AA340" s="29"/>
      <c r="AB340" s="29"/>
      <c r="AC340" s="29"/>
      <c r="AD340" s="29"/>
      <c r="AE340" s="29"/>
      <c r="AF340" s="29"/>
      <c r="AG340" s="29"/>
      <c r="AH340" s="29"/>
      <c r="AI340" s="33" t="s">
        <v>1232</v>
      </c>
      <c r="AJ340" s="29"/>
      <c r="AK340" s="29"/>
    </row>
    <row r="341" spans="1:37" ht="42" customHeight="1">
      <c r="A341" s="78" t="s">
        <v>355</v>
      </c>
      <c r="B341" s="51" t="s">
        <v>1278</v>
      </c>
      <c r="C341" s="44" t="s">
        <v>1156</v>
      </c>
      <c r="D341" s="58"/>
      <c r="E341" s="58"/>
      <c r="F341" s="58"/>
      <c r="G341" s="58"/>
      <c r="H341" s="58"/>
      <c r="I341" s="58"/>
      <c r="J341" s="48">
        <v>2015</v>
      </c>
      <c r="K341" s="44" t="s">
        <v>1279</v>
      </c>
      <c r="L341" s="44" t="s">
        <v>41</v>
      </c>
      <c r="M341" s="45"/>
      <c r="N341" s="45"/>
      <c r="O341" s="45"/>
      <c r="P341" s="45"/>
      <c r="Q341" s="45"/>
      <c r="R341" s="44" t="s">
        <v>940</v>
      </c>
      <c r="S341" s="44" t="s">
        <v>1280</v>
      </c>
      <c r="T341" s="27" t="s">
        <v>57</v>
      </c>
      <c r="U341" s="29"/>
      <c r="V341" s="29"/>
      <c r="W341" s="29"/>
      <c r="X341" s="29"/>
      <c r="Y341" s="29"/>
      <c r="Z341" s="29"/>
      <c r="AA341" s="29"/>
      <c r="AB341" s="29"/>
      <c r="AC341" s="29"/>
      <c r="AD341" s="29"/>
      <c r="AE341" s="29"/>
      <c r="AF341" s="29"/>
      <c r="AG341" s="29"/>
      <c r="AH341" s="29"/>
      <c r="AI341" s="33" t="s">
        <v>1281</v>
      </c>
      <c r="AJ341" s="30"/>
      <c r="AK341" s="30"/>
    </row>
    <row r="342" spans="1:37" ht="47" customHeight="1">
      <c r="A342" s="78" t="s">
        <v>355</v>
      </c>
      <c r="B342" s="49" t="s">
        <v>1316</v>
      </c>
      <c r="C342" s="44" t="s">
        <v>1317</v>
      </c>
      <c r="D342" s="44" t="s">
        <v>1318</v>
      </c>
      <c r="E342" s="44" t="s">
        <v>1319</v>
      </c>
      <c r="F342" s="58"/>
      <c r="G342" s="58"/>
      <c r="H342" s="58"/>
      <c r="I342" s="58"/>
      <c r="J342" s="48">
        <v>2015</v>
      </c>
      <c r="K342" s="44" t="s">
        <v>1320</v>
      </c>
      <c r="L342" s="44" t="s">
        <v>220</v>
      </c>
      <c r="M342" s="45"/>
      <c r="N342" s="45"/>
      <c r="O342" s="45"/>
      <c r="P342" s="45"/>
      <c r="Q342" s="45"/>
      <c r="R342" s="44" t="s">
        <v>1321</v>
      </c>
      <c r="S342" s="44" t="s">
        <v>1322</v>
      </c>
      <c r="T342" s="27" t="s">
        <v>1026</v>
      </c>
      <c r="U342" s="29" t="s">
        <v>1323</v>
      </c>
      <c r="V342" s="29" t="s">
        <v>1324</v>
      </c>
      <c r="W342" s="29" t="s">
        <v>1325</v>
      </c>
      <c r="X342" s="29"/>
      <c r="Y342" s="29"/>
      <c r="Z342" s="29"/>
      <c r="AA342" s="29"/>
      <c r="AB342" s="29"/>
      <c r="AC342" s="29"/>
      <c r="AD342" s="29"/>
      <c r="AE342" s="29"/>
      <c r="AF342" s="29"/>
      <c r="AG342" s="29"/>
      <c r="AH342" s="29"/>
      <c r="AI342" s="28"/>
      <c r="AJ342" s="29"/>
      <c r="AK342" s="29"/>
    </row>
    <row r="343" spans="1:37" ht="56" customHeight="1">
      <c r="A343" s="79" t="s">
        <v>355</v>
      </c>
      <c r="B343" s="49" t="s">
        <v>1066</v>
      </c>
      <c r="C343" s="44" t="s">
        <v>1067</v>
      </c>
      <c r="D343" s="46" t="s">
        <v>1068</v>
      </c>
      <c r="E343" s="58"/>
      <c r="F343" s="58"/>
      <c r="G343" s="58"/>
      <c r="H343" s="58"/>
      <c r="I343" s="58"/>
      <c r="J343" s="48">
        <v>2014</v>
      </c>
      <c r="K343" s="44" t="s">
        <v>1069</v>
      </c>
      <c r="L343" s="44" t="s">
        <v>41</v>
      </c>
      <c r="M343" s="45"/>
      <c r="N343" s="45"/>
      <c r="O343" s="45"/>
      <c r="P343" s="45"/>
      <c r="Q343" s="45"/>
      <c r="R343" s="44" t="s">
        <v>940</v>
      </c>
      <c r="S343" s="44" t="s">
        <v>57</v>
      </c>
      <c r="T343" s="27" t="s">
        <v>57</v>
      </c>
      <c r="U343" s="29"/>
      <c r="V343" s="29"/>
      <c r="W343" s="29"/>
      <c r="X343" s="29"/>
      <c r="Y343" s="29"/>
      <c r="Z343" s="29"/>
      <c r="AA343" s="29"/>
      <c r="AB343" s="29"/>
      <c r="AC343" s="29"/>
      <c r="AD343" s="29"/>
      <c r="AE343" s="29"/>
      <c r="AF343" s="29"/>
      <c r="AG343" s="29"/>
      <c r="AH343" s="29"/>
      <c r="AI343" s="33" t="s">
        <v>1070</v>
      </c>
      <c r="AJ343" s="29"/>
      <c r="AK343" s="29"/>
    </row>
    <row r="344" spans="1:37" ht="69" customHeight="1">
      <c r="A344" s="78" t="s">
        <v>355</v>
      </c>
      <c r="B344" s="49" t="s">
        <v>1360</v>
      </c>
      <c r="C344" s="44" t="s">
        <v>1361</v>
      </c>
      <c r="D344" s="58"/>
      <c r="E344" s="58"/>
      <c r="F344" s="58"/>
      <c r="G344" s="58"/>
      <c r="H344" s="58"/>
      <c r="I344" s="58"/>
      <c r="J344" s="48">
        <v>2014</v>
      </c>
      <c r="K344" s="44" t="s">
        <v>1362</v>
      </c>
      <c r="L344" s="44" t="s">
        <v>220</v>
      </c>
      <c r="M344" s="45"/>
      <c r="N344" s="45"/>
      <c r="O344" s="45"/>
      <c r="P344" s="45"/>
      <c r="Q344" s="45"/>
      <c r="R344" s="44" t="s">
        <v>1363</v>
      </c>
      <c r="S344" s="44" t="s">
        <v>1364</v>
      </c>
      <c r="T344" s="27" t="s">
        <v>1365</v>
      </c>
      <c r="U344" s="29" t="s">
        <v>1366</v>
      </c>
      <c r="V344" s="29" t="s">
        <v>1367</v>
      </c>
      <c r="W344" s="29" t="s">
        <v>1368</v>
      </c>
      <c r="X344" s="29" t="s">
        <v>1369</v>
      </c>
      <c r="Y344" s="29"/>
      <c r="Z344" s="29"/>
      <c r="AA344" s="29"/>
      <c r="AB344" s="29"/>
      <c r="AC344" s="29"/>
      <c r="AD344" s="29"/>
      <c r="AE344" s="29"/>
      <c r="AF344" s="29"/>
      <c r="AG344" s="29"/>
      <c r="AH344" s="29"/>
      <c r="AI344" s="33" t="s">
        <v>1370</v>
      </c>
      <c r="AJ344" s="29"/>
      <c r="AK344" s="29"/>
    </row>
    <row r="345" spans="1:37" ht="85" customHeight="1">
      <c r="A345" s="79" t="s">
        <v>355</v>
      </c>
      <c r="B345" s="49" t="s">
        <v>2619</v>
      </c>
      <c r="C345" s="44" t="s">
        <v>1068</v>
      </c>
      <c r="D345" s="44" t="s">
        <v>2596</v>
      </c>
      <c r="E345" s="58"/>
      <c r="F345" s="58"/>
      <c r="G345" s="58"/>
      <c r="H345" s="58"/>
      <c r="I345" s="58"/>
      <c r="J345" s="48">
        <v>2014</v>
      </c>
      <c r="K345" s="44" t="s">
        <v>1069</v>
      </c>
      <c r="L345" s="44" t="s">
        <v>41</v>
      </c>
      <c r="M345" s="45"/>
      <c r="N345" s="45"/>
      <c r="O345" s="45"/>
      <c r="P345" s="45"/>
      <c r="Q345" s="45"/>
      <c r="R345" s="44" t="s">
        <v>2620</v>
      </c>
      <c r="S345" s="44" t="s">
        <v>2621</v>
      </c>
      <c r="T345" s="27" t="s">
        <v>2622</v>
      </c>
      <c r="U345" s="29" t="s">
        <v>2623</v>
      </c>
      <c r="V345" s="29" t="s">
        <v>1160</v>
      </c>
      <c r="W345" s="29" t="s">
        <v>2624</v>
      </c>
      <c r="X345" s="29" t="s">
        <v>1199</v>
      </c>
      <c r="Y345" s="29" t="s">
        <v>441</v>
      </c>
      <c r="Z345" s="29" t="s">
        <v>2625</v>
      </c>
      <c r="AA345" s="29"/>
      <c r="AB345" s="29"/>
      <c r="AC345" s="29"/>
      <c r="AD345" s="29"/>
      <c r="AE345" s="29"/>
      <c r="AF345" s="29"/>
      <c r="AG345" s="29"/>
      <c r="AH345" s="29"/>
      <c r="AI345" s="33" t="s">
        <v>2626</v>
      </c>
      <c r="AJ345" s="29"/>
      <c r="AK345" s="29"/>
    </row>
    <row r="346" spans="1:37" ht="57" customHeight="1">
      <c r="A346" s="78" t="s">
        <v>355</v>
      </c>
      <c r="B346" s="49" t="s">
        <v>356</v>
      </c>
      <c r="C346" s="44" t="s">
        <v>357</v>
      </c>
      <c r="D346" s="58"/>
      <c r="E346" s="58"/>
      <c r="F346" s="58"/>
      <c r="G346" s="58"/>
      <c r="H346" s="58"/>
      <c r="I346" s="58"/>
      <c r="J346" s="48">
        <v>2013</v>
      </c>
      <c r="K346" s="44" t="s">
        <v>336</v>
      </c>
      <c r="L346" s="44" t="s">
        <v>197</v>
      </c>
      <c r="M346" s="45"/>
      <c r="N346" s="45"/>
      <c r="O346" s="45"/>
      <c r="P346" s="45"/>
      <c r="Q346" s="45"/>
      <c r="R346" s="44" t="s">
        <v>307</v>
      </c>
      <c r="S346" s="44" t="s">
        <v>358</v>
      </c>
      <c r="T346" s="27" t="s">
        <v>359</v>
      </c>
      <c r="U346" s="29" t="s">
        <v>360</v>
      </c>
      <c r="V346" s="29" t="s">
        <v>361</v>
      </c>
      <c r="W346" s="29"/>
      <c r="X346" s="29"/>
      <c r="Y346" s="29"/>
      <c r="Z346" s="29"/>
      <c r="AA346" s="29"/>
      <c r="AB346" s="29"/>
      <c r="AC346" s="29"/>
      <c r="AD346" s="29"/>
      <c r="AE346" s="29"/>
      <c r="AF346" s="29"/>
      <c r="AG346" s="29"/>
      <c r="AH346" s="29"/>
      <c r="AI346" s="33" t="s">
        <v>341</v>
      </c>
      <c r="AJ346" s="29"/>
      <c r="AK346" s="29"/>
    </row>
    <row r="347" spans="1:37" ht="72" customHeight="1">
      <c r="A347" s="78" t="s">
        <v>355</v>
      </c>
      <c r="B347" s="51" t="s">
        <v>1236</v>
      </c>
      <c r="C347" s="44" t="s">
        <v>1156</v>
      </c>
      <c r="D347" s="58"/>
      <c r="E347" s="58"/>
      <c r="F347" s="58"/>
      <c r="G347" s="58"/>
      <c r="H347" s="58"/>
      <c r="I347" s="58"/>
      <c r="J347" s="48">
        <v>2013</v>
      </c>
      <c r="K347" s="44" t="s">
        <v>1223</v>
      </c>
      <c r="L347" s="44" t="s">
        <v>41</v>
      </c>
      <c r="M347" s="45"/>
      <c r="N347" s="45"/>
      <c r="O347" s="45"/>
      <c r="P347" s="45"/>
      <c r="Q347" s="45"/>
      <c r="R347" s="44" t="s">
        <v>940</v>
      </c>
      <c r="S347" s="44" t="s">
        <v>1237</v>
      </c>
      <c r="T347" s="27" t="s">
        <v>1238</v>
      </c>
      <c r="U347" s="29" t="s">
        <v>1239</v>
      </c>
      <c r="V347" s="29" t="s">
        <v>1174</v>
      </c>
      <c r="W347" s="29" t="s">
        <v>1240</v>
      </c>
      <c r="X347" s="29" t="s">
        <v>1241</v>
      </c>
      <c r="Y347" s="29" t="s">
        <v>1242</v>
      </c>
      <c r="Z347" s="29" t="s">
        <v>1228</v>
      </c>
      <c r="AA347" s="29"/>
      <c r="AB347" s="29"/>
      <c r="AC347" s="29"/>
      <c r="AD347" s="29"/>
      <c r="AE347" s="29"/>
      <c r="AF347" s="29"/>
      <c r="AG347" s="29"/>
      <c r="AH347" s="29"/>
      <c r="AI347" s="33" t="s">
        <v>1243</v>
      </c>
      <c r="AJ347" s="29"/>
      <c r="AK347" s="29"/>
    </row>
    <row r="348" spans="1:37" ht="58" customHeight="1">
      <c r="A348" s="78" t="s">
        <v>355</v>
      </c>
      <c r="B348" s="51" t="s">
        <v>1265</v>
      </c>
      <c r="C348" s="44" t="s">
        <v>1156</v>
      </c>
      <c r="D348" s="58"/>
      <c r="E348" s="58"/>
      <c r="F348" s="58"/>
      <c r="G348" s="58"/>
      <c r="H348" s="58"/>
      <c r="I348" s="58"/>
      <c r="J348" s="48">
        <v>2013</v>
      </c>
      <c r="K348" s="44" t="s">
        <v>1266</v>
      </c>
      <c r="L348" s="44" t="s">
        <v>41</v>
      </c>
      <c r="M348" s="45"/>
      <c r="N348" s="45"/>
      <c r="O348" s="45"/>
      <c r="P348" s="45"/>
      <c r="Q348" s="45"/>
      <c r="R348" s="44" t="s">
        <v>940</v>
      </c>
      <c r="S348" s="44" t="s">
        <v>1267</v>
      </c>
      <c r="T348" s="27" t="s">
        <v>57</v>
      </c>
      <c r="U348" s="29"/>
      <c r="V348" s="29"/>
      <c r="W348" s="29"/>
      <c r="X348" s="29"/>
      <c r="Y348" s="29"/>
      <c r="Z348" s="29"/>
      <c r="AA348" s="29"/>
      <c r="AB348" s="29"/>
      <c r="AC348" s="29"/>
      <c r="AD348" s="29"/>
      <c r="AE348" s="29"/>
      <c r="AF348" s="29"/>
      <c r="AG348" s="29"/>
      <c r="AH348" s="29"/>
      <c r="AI348" s="33" t="s">
        <v>1268</v>
      </c>
      <c r="AJ348" s="29"/>
      <c r="AK348" s="29"/>
    </row>
    <row r="349" spans="1:37" ht="58" customHeight="1">
      <c r="A349" s="79" t="s">
        <v>355</v>
      </c>
      <c r="B349" s="49" t="s">
        <v>2147</v>
      </c>
      <c r="C349" s="44" t="s">
        <v>2148</v>
      </c>
      <c r="D349" s="58"/>
      <c r="E349" s="58"/>
      <c r="F349" s="58"/>
      <c r="G349" s="58"/>
      <c r="H349" s="58"/>
      <c r="I349" s="58"/>
      <c r="J349" s="48">
        <v>2013</v>
      </c>
      <c r="K349" s="44" t="s">
        <v>2149</v>
      </c>
      <c r="L349" s="44" t="s">
        <v>631</v>
      </c>
      <c r="M349" s="45"/>
      <c r="N349" s="45"/>
      <c r="O349" s="45"/>
      <c r="P349" s="45"/>
      <c r="Q349" s="45"/>
      <c r="R349" s="44" t="s">
        <v>1117</v>
      </c>
      <c r="S349" s="44" t="s">
        <v>2150</v>
      </c>
      <c r="T349" s="27" t="s">
        <v>1132</v>
      </c>
      <c r="U349" s="29" t="s">
        <v>2151</v>
      </c>
      <c r="V349" s="29" t="s">
        <v>2152</v>
      </c>
      <c r="W349" s="29" t="s">
        <v>2153</v>
      </c>
      <c r="X349" s="29"/>
      <c r="Y349" s="29"/>
      <c r="Z349" s="29"/>
      <c r="AA349" s="29"/>
      <c r="AB349" s="29"/>
      <c r="AC349" s="29"/>
      <c r="AD349" s="29"/>
      <c r="AE349" s="29"/>
      <c r="AF349" s="29"/>
      <c r="AG349" s="29"/>
      <c r="AH349" s="29"/>
      <c r="AI349" s="33" t="s">
        <v>2154</v>
      </c>
      <c r="AJ349" s="29"/>
      <c r="AK349" s="29"/>
    </row>
    <row r="350" spans="1:37" ht="103" customHeight="1">
      <c r="A350" s="78" t="s">
        <v>355</v>
      </c>
      <c r="B350" s="45" t="s">
        <v>1293</v>
      </c>
      <c r="C350" s="46" t="s">
        <v>1294</v>
      </c>
      <c r="D350" s="59"/>
      <c r="E350" s="59"/>
      <c r="F350" s="59"/>
      <c r="G350" s="59"/>
      <c r="H350" s="59"/>
      <c r="I350" s="59"/>
      <c r="J350" s="48">
        <v>2012</v>
      </c>
      <c r="K350" s="46" t="s">
        <v>258</v>
      </c>
      <c r="L350" s="46" t="s">
        <v>235</v>
      </c>
      <c r="M350" s="45"/>
      <c r="N350" s="45"/>
      <c r="O350" s="45"/>
      <c r="P350" s="45"/>
      <c r="Q350" s="45"/>
      <c r="R350" s="46" t="s">
        <v>259</v>
      </c>
      <c r="S350" s="46"/>
      <c r="T350" s="29" t="s">
        <v>1295</v>
      </c>
      <c r="U350" s="29"/>
      <c r="V350" s="29"/>
      <c r="W350" s="29"/>
      <c r="X350" s="29"/>
      <c r="Y350" s="29"/>
      <c r="Z350" s="29"/>
      <c r="AA350" s="29"/>
      <c r="AB350" s="29"/>
      <c r="AC350" s="29"/>
      <c r="AD350" s="29"/>
      <c r="AE350" s="29"/>
      <c r="AF350" s="29"/>
      <c r="AG350" s="29"/>
      <c r="AH350" s="29"/>
      <c r="AI350" s="39" t="s">
        <v>1296</v>
      </c>
      <c r="AJ350" s="29"/>
      <c r="AK350" s="29"/>
    </row>
    <row r="351" spans="1:37" ht="76" customHeight="1">
      <c r="A351" s="79" t="s">
        <v>355</v>
      </c>
      <c r="B351" s="49" t="s">
        <v>2006</v>
      </c>
      <c r="C351" s="44" t="s">
        <v>2007</v>
      </c>
      <c r="D351" s="58"/>
      <c r="E351" s="58"/>
      <c r="F351" s="58"/>
      <c r="G351" s="58"/>
      <c r="H351" s="58"/>
      <c r="I351" s="58"/>
      <c r="J351" s="48">
        <v>2012</v>
      </c>
      <c r="K351" s="44" t="s">
        <v>2008</v>
      </c>
      <c r="L351" s="44" t="s">
        <v>2009</v>
      </c>
      <c r="M351" s="44" t="s">
        <v>631</v>
      </c>
      <c r="N351" s="44" t="s">
        <v>677</v>
      </c>
      <c r="O351" s="44" t="s">
        <v>2010</v>
      </c>
      <c r="P351" s="45" t="s">
        <v>42</v>
      </c>
      <c r="Q351" s="45"/>
      <c r="R351" s="44" t="s">
        <v>1117</v>
      </c>
      <c r="S351" s="44" t="s">
        <v>2011</v>
      </c>
      <c r="T351" s="27" t="s">
        <v>57</v>
      </c>
      <c r="U351" s="29"/>
      <c r="V351" s="29"/>
      <c r="W351" s="29"/>
      <c r="X351" s="29"/>
      <c r="Y351" s="29"/>
      <c r="Z351" s="29"/>
      <c r="AA351" s="29"/>
      <c r="AB351" s="29"/>
      <c r="AC351" s="29"/>
      <c r="AD351" s="29"/>
      <c r="AE351" s="29"/>
      <c r="AF351" s="29"/>
      <c r="AG351" s="29"/>
      <c r="AH351" s="29"/>
      <c r="AI351" s="33" t="s">
        <v>2012</v>
      </c>
      <c r="AJ351" s="29"/>
      <c r="AK351" s="29"/>
    </row>
    <row r="352" spans="1:37" ht="52" customHeight="1">
      <c r="A352" s="76" t="s">
        <v>355</v>
      </c>
      <c r="B352" s="49" t="s">
        <v>2470</v>
      </c>
      <c r="C352" s="44" t="s">
        <v>2461</v>
      </c>
      <c r="D352" s="58"/>
      <c r="E352" s="58"/>
      <c r="F352" s="58"/>
      <c r="G352" s="58"/>
      <c r="H352" s="58"/>
      <c r="I352" s="58"/>
      <c r="J352" s="48">
        <v>2012</v>
      </c>
      <c r="K352" s="44" t="s">
        <v>2471</v>
      </c>
      <c r="L352" s="44" t="s">
        <v>41</v>
      </c>
      <c r="M352" s="45"/>
      <c r="N352" s="45"/>
      <c r="O352" s="45"/>
      <c r="P352" s="45"/>
      <c r="Q352" s="45"/>
      <c r="R352" s="44" t="s">
        <v>2465</v>
      </c>
      <c r="S352" s="44" t="s">
        <v>57</v>
      </c>
      <c r="T352" s="27" t="s">
        <v>2472</v>
      </c>
      <c r="U352" s="29" t="s">
        <v>2473</v>
      </c>
      <c r="V352" s="29" t="s">
        <v>2474</v>
      </c>
      <c r="W352" s="29" t="s">
        <v>2475</v>
      </c>
      <c r="X352" s="29" t="s">
        <v>2476</v>
      </c>
      <c r="Y352" s="29" t="s">
        <v>2477</v>
      </c>
      <c r="Z352" s="29"/>
      <c r="AA352" s="29"/>
      <c r="AB352" s="29"/>
      <c r="AC352" s="29"/>
      <c r="AD352" s="29"/>
      <c r="AE352" s="29"/>
      <c r="AF352" s="29"/>
      <c r="AG352" s="29"/>
      <c r="AH352" s="29"/>
      <c r="AI352" s="33" t="s">
        <v>2478</v>
      </c>
      <c r="AJ352" s="29"/>
      <c r="AK352" s="29"/>
    </row>
    <row r="353" spans="1:37" ht="89" customHeight="1">
      <c r="A353" s="76" t="s">
        <v>355</v>
      </c>
      <c r="B353" s="49" t="s">
        <v>2528</v>
      </c>
      <c r="C353" s="44" t="s">
        <v>2461</v>
      </c>
      <c r="D353" s="58"/>
      <c r="E353" s="58"/>
      <c r="F353" s="58"/>
      <c r="G353" s="58"/>
      <c r="H353" s="58"/>
      <c r="I353" s="58"/>
      <c r="J353" s="48">
        <v>2012</v>
      </c>
      <c r="K353" s="44" t="s">
        <v>2529</v>
      </c>
      <c r="L353" s="44" t="s">
        <v>41</v>
      </c>
      <c r="M353" s="45"/>
      <c r="N353" s="45"/>
      <c r="O353" s="45"/>
      <c r="P353" s="45"/>
      <c r="Q353" s="45"/>
      <c r="R353" s="44" t="s">
        <v>2465</v>
      </c>
      <c r="S353" s="44" t="s">
        <v>2530</v>
      </c>
      <c r="T353" s="27" t="s">
        <v>2531</v>
      </c>
      <c r="U353" s="29" t="s">
        <v>412</v>
      </c>
      <c r="V353" s="29" t="s">
        <v>2532</v>
      </c>
      <c r="W353" s="29" t="s">
        <v>2517</v>
      </c>
      <c r="X353" s="29" t="s">
        <v>963</v>
      </c>
      <c r="Y353" s="29"/>
      <c r="Z353" s="29"/>
      <c r="AA353" s="29"/>
      <c r="AB353" s="29"/>
      <c r="AC353" s="29"/>
      <c r="AD353" s="29"/>
      <c r="AE353" s="29"/>
      <c r="AF353" s="29"/>
      <c r="AG353" s="29"/>
      <c r="AH353" s="29"/>
      <c r="AI353" s="33" t="s">
        <v>2533</v>
      </c>
      <c r="AJ353" s="29"/>
      <c r="AK353" s="29"/>
    </row>
    <row r="354" spans="1:37" ht="47" customHeight="1">
      <c r="A354" s="76" t="s">
        <v>355</v>
      </c>
      <c r="B354" s="49" t="s">
        <v>2534</v>
      </c>
      <c r="C354" s="44" t="s">
        <v>2461</v>
      </c>
      <c r="D354" s="58"/>
      <c r="E354" s="58"/>
      <c r="F354" s="58"/>
      <c r="G354" s="58"/>
      <c r="H354" s="58"/>
      <c r="I354" s="58"/>
      <c r="J354" s="48">
        <v>2012</v>
      </c>
      <c r="K354" s="44" t="s">
        <v>2519</v>
      </c>
      <c r="L354" s="44" t="s">
        <v>41</v>
      </c>
      <c r="M354" s="45"/>
      <c r="N354" s="45"/>
      <c r="O354" s="45"/>
      <c r="P354" s="45"/>
      <c r="Q354" s="45"/>
      <c r="R354" s="44" t="s">
        <v>2465</v>
      </c>
      <c r="S354" s="44" t="s">
        <v>2535</v>
      </c>
      <c r="T354" s="27" t="s">
        <v>2472</v>
      </c>
      <c r="U354" s="29" t="s">
        <v>2473</v>
      </c>
      <c r="V354" s="29" t="s">
        <v>2536</v>
      </c>
      <c r="W354" s="29" t="s">
        <v>2476</v>
      </c>
      <c r="X354" s="29" t="s">
        <v>2517</v>
      </c>
      <c r="Y354" s="29" t="s">
        <v>2537</v>
      </c>
      <c r="Z354" s="29" t="s">
        <v>2538</v>
      </c>
      <c r="AA354" s="29"/>
      <c r="AB354" s="29"/>
      <c r="AC354" s="29"/>
      <c r="AD354" s="29"/>
      <c r="AE354" s="29"/>
      <c r="AF354" s="29"/>
      <c r="AG354" s="29"/>
      <c r="AH354" s="29"/>
      <c r="AI354" s="33" t="s">
        <v>2539</v>
      </c>
      <c r="AJ354" s="30"/>
      <c r="AK354" s="30"/>
    </row>
    <row r="355" spans="1:37" ht="409.6">
      <c r="A355" s="78" t="s">
        <v>355</v>
      </c>
      <c r="B355" s="49" t="s">
        <v>2952</v>
      </c>
      <c r="C355" s="44" t="s">
        <v>2953</v>
      </c>
      <c r="D355" s="44" t="s">
        <v>2954</v>
      </c>
      <c r="E355" s="44" t="s">
        <v>2955</v>
      </c>
      <c r="F355" s="44" t="s">
        <v>2956</v>
      </c>
      <c r="G355" s="58"/>
      <c r="H355" s="58"/>
      <c r="I355" s="58"/>
      <c r="J355" s="48">
        <v>2012</v>
      </c>
      <c r="K355" s="44" t="s">
        <v>2957</v>
      </c>
      <c r="L355" s="44" t="s">
        <v>117</v>
      </c>
      <c r="M355" s="44" t="s">
        <v>2958</v>
      </c>
      <c r="N355" s="45"/>
      <c r="O355" s="45"/>
      <c r="P355" s="45"/>
      <c r="Q355" s="45"/>
      <c r="R355" s="44" t="s">
        <v>2959</v>
      </c>
      <c r="S355" s="44" t="s">
        <v>2960</v>
      </c>
      <c r="T355" s="27" t="s">
        <v>2961</v>
      </c>
      <c r="U355" s="29" t="s">
        <v>2962</v>
      </c>
      <c r="V355" s="29" t="s">
        <v>2963</v>
      </c>
      <c r="W355" s="29" t="s">
        <v>2964</v>
      </c>
      <c r="X355" s="29"/>
      <c r="Y355" s="29"/>
      <c r="Z355" s="29"/>
      <c r="AA355" s="29"/>
      <c r="AB355" s="29"/>
      <c r="AC355" s="29"/>
      <c r="AD355" s="29"/>
      <c r="AE355" s="29"/>
      <c r="AF355" s="29"/>
      <c r="AG355" s="29"/>
      <c r="AH355" s="29"/>
      <c r="AI355" s="33" t="s">
        <v>2965</v>
      </c>
      <c r="AJ355" s="29" t="s">
        <v>2912</v>
      </c>
      <c r="AK355" s="30"/>
    </row>
    <row r="356" spans="1:37" ht="46" customHeight="1">
      <c r="A356" s="76" t="s">
        <v>355</v>
      </c>
      <c r="B356" s="49" t="s">
        <v>2540</v>
      </c>
      <c r="C356" s="44" t="s">
        <v>2461</v>
      </c>
      <c r="D356" s="44" t="s">
        <v>2541</v>
      </c>
      <c r="E356" s="44" t="s">
        <v>2542</v>
      </c>
      <c r="F356" s="44" t="s">
        <v>2543</v>
      </c>
      <c r="G356" s="44" t="s">
        <v>2544</v>
      </c>
      <c r="H356" s="44" t="s">
        <v>2545</v>
      </c>
      <c r="I356" s="44" t="s">
        <v>2546</v>
      </c>
      <c r="J356" s="48">
        <v>2011</v>
      </c>
      <c r="K356" s="44" t="s">
        <v>2547</v>
      </c>
      <c r="L356" s="44" t="s">
        <v>41</v>
      </c>
      <c r="M356" s="44" t="s">
        <v>2548</v>
      </c>
      <c r="N356" s="44" t="s">
        <v>2549</v>
      </c>
      <c r="O356" s="44" t="s">
        <v>2550</v>
      </c>
      <c r="P356" s="44" t="s">
        <v>2551</v>
      </c>
      <c r="Q356" s="44" t="s">
        <v>2552</v>
      </c>
      <c r="R356" s="44" t="s">
        <v>2465</v>
      </c>
      <c r="S356" s="44" t="s">
        <v>2553</v>
      </c>
      <c r="T356" s="27" t="s">
        <v>2554</v>
      </c>
      <c r="U356" s="29" t="s">
        <v>2555</v>
      </c>
      <c r="V356" s="29" t="s">
        <v>2556</v>
      </c>
      <c r="W356" s="29" t="s">
        <v>2557</v>
      </c>
      <c r="X356" s="29" t="s">
        <v>2558</v>
      </c>
      <c r="Y356" s="29"/>
      <c r="Z356" s="29"/>
      <c r="AA356" s="29"/>
      <c r="AB356" s="29"/>
      <c r="AC356" s="29"/>
      <c r="AD356" s="29"/>
      <c r="AE356" s="29"/>
      <c r="AF356" s="29"/>
      <c r="AG356" s="29"/>
      <c r="AH356" s="29"/>
      <c r="AI356" s="33" t="s">
        <v>2559</v>
      </c>
      <c r="AJ356" s="30"/>
      <c r="AK356" s="30"/>
    </row>
    <row r="357" spans="1:37" ht="51" customHeight="1">
      <c r="A357" s="79" t="s">
        <v>355</v>
      </c>
      <c r="B357" s="49" t="s">
        <v>2650</v>
      </c>
      <c r="C357" s="44" t="s">
        <v>1068</v>
      </c>
      <c r="D357" s="44" t="s">
        <v>2651</v>
      </c>
      <c r="E357" s="58"/>
      <c r="F357" s="58"/>
      <c r="G357" s="58"/>
      <c r="H357" s="58"/>
      <c r="I357" s="58"/>
      <c r="J357" s="48">
        <v>2011</v>
      </c>
      <c r="K357" s="44" t="s">
        <v>576</v>
      </c>
      <c r="L357" s="44" t="s">
        <v>41</v>
      </c>
      <c r="M357" s="45"/>
      <c r="N357" s="45"/>
      <c r="O357" s="45"/>
      <c r="P357" s="45"/>
      <c r="Q357" s="45"/>
      <c r="R357" s="44" t="s">
        <v>940</v>
      </c>
      <c r="S357" s="44" t="s">
        <v>57</v>
      </c>
      <c r="T357" s="27" t="s">
        <v>57</v>
      </c>
      <c r="U357" s="29"/>
      <c r="V357" s="29"/>
      <c r="W357" s="29"/>
      <c r="X357" s="29"/>
      <c r="Y357" s="29"/>
      <c r="Z357" s="29"/>
      <c r="AA357" s="29"/>
      <c r="AB357" s="29"/>
      <c r="AC357" s="29"/>
      <c r="AD357" s="29"/>
      <c r="AE357" s="29"/>
      <c r="AF357" s="29"/>
      <c r="AG357" s="29"/>
      <c r="AH357" s="29"/>
      <c r="AI357" s="33" t="s">
        <v>2652</v>
      </c>
      <c r="AJ357" s="30"/>
      <c r="AK357" s="30"/>
    </row>
    <row r="358" spans="1:37" ht="106" customHeight="1">
      <c r="A358" s="78" t="s">
        <v>355</v>
      </c>
      <c r="B358" s="51" t="s">
        <v>1202</v>
      </c>
      <c r="C358" s="44" t="s">
        <v>1156</v>
      </c>
      <c r="D358" s="58"/>
      <c r="E358" s="58"/>
      <c r="F358" s="58"/>
      <c r="G358" s="58"/>
      <c r="H358" s="58"/>
      <c r="I358" s="58"/>
      <c r="J358" s="48">
        <v>2010</v>
      </c>
      <c r="K358" s="44" t="s">
        <v>1203</v>
      </c>
      <c r="L358" s="44" t="s">
        <v>41</v>
      </c>
      <c r="M358" s="45"/>
      <c r="N358" s="45"/>
      <c r="O358" s="45"/>
      <c r="P358" s="45"/>
      <c r="Q358" s="45"/>
      <c r="R358" s="44" t="s">
        <v>940</v>
      </c>
      <c r="S358" s="44" t="s">
        <v>1204</v>
      </c>
      <c r="T358" s="27" t="s">
        <v>1205</v>
      </c>
      <c r="U358" s="29" t="s">
        <v>1206</v>
      </c>
      <c r="V358" s="29" t="s">
        <v>1207</v>
      </c>
      <c r="W358" s="29" t="s">
        <v>1208</v>
      </c>
      <c r="X358" s="29" t="s">
        <v>1209</v>
      </c>
      <c r="Y358" s="29"/>
      <c r="Z358" s="29"/>
      <c r="AA358" s="29"/>
      <c r="AB358" s="29"/>
      <c r="AC358" s="29"/>
      <c r="AD358" s="29"/>
      <c r="AE358" s="29"/>
      <c r="AF358" s="29"/>
      <c r="AG358" s="29"/>
      <c r="AH358" s="29"/>
      <c r="AI358" s="33" t="s">
        <v>1210</v>
      </c>
      <c r="AJ358" s="29"/>
      <c r="AK358" s="29"/>
    </row>
    <row r="359" spans="1:37" ht="47" customHeight="1">
      <c r="A359" s="46" t="s">
        <v>872</v>
      </c>
      <c r="B359" s="49" t="s">
        <v>2174</v>
      </c>
      <c r="C359" s="44" t="s">
        <v>2175</v>
      </c>
      <c r="D359" s="44" t="s">
        <v>2176</v>
      </c>
      <c r="E359" s="58"/>
      <c r="F359" s="58"/>
      <c r="G359" s="58"/>
      <c r="H359" s="58"/>
      <c r="I359" s="58"/>
      <c r="J359" s="48">
        <v>2017</v>
      </c>
      <c r="K359" s="44" t="s">
        <v>2177</v>
      </c>
      <c r="L359" s="44" t="s">
        <v>631</v>
      </c>
      <c r="M359" s="45"/>
      <c r="N359" s="45"/>
      <c r="O359" s="45"/>
      <c r="P359" s="45"/>
      <c r="Q359" s="45"/>
      <c r="R359" s="44" t="s">
        <v>1063</v>
      </c>
      <c r="S359" s="44" t="s">
        <v>2178</v>
      </c>
      <c r="T359" s="27" t="s">
        <v>2179</v>
      </c>
      <c r="U359" s="29" t="s">
        <v>2180</v>
      </c>
      <c r="V359" s="29" t="s">
        <v>2181</v>
      </c>
      <c r="W359" s="29" t="s">
        <v>2182</v>
      </c>
      <c r="X359" s="29" t="s">
        <v>2183</v>
      </c>
      <c r="Y359" s="29"/>
      <c r="Z359" s="29"/>
      <c r="AA359" s="29"/>
      <c r="AB359" s="29"/>
      <c r="AC359" s="29"/>
      <c r="AD359" s="29"/>
      <c r="AE359" s="29"/>
      <c r="AF359" s="29"/>
      <c r="AG359" s="29"/>
      <c r="AH359" s="29"/>
      <c r="AI359" s="33" t="s">
        <v>2184</v>
      </c>
      <c r="AJ359" s="29"/>
      <c r="AK359" s="29"/>
    </row>
    <row r="360" spans="1:37" ht="81" customHeight="1">
      <c r="A360" s="44" t="s">
        <v>872</v>
      </c>
      <c r="B360" s="49" t="s">
        <v>1503</v>
      </c>
      <c r="C360" s="44" t="s">
        <v>1504</v>
      </c>
      <c r="D360" s="58"/>
      <c r="E360" s="58"/>
      <c r="F360" s="58"/>
      <c r="G360" s="58"/>
      <c r="H360" s="58"/>
      <c r="I360" s="58"/>
      <c r="J360" s="48">
        <v>2016</v>
      </c>
      <c r="K360" s="44" t="s">
        <v>1505</v>
      </c>
      <c r="L360" s="44" t="s">
        <v>117</v>
      </c>
      <c r="M360" s="45"/>
      <c r="N360" s="45"/>
      <c r="O360" s="45"/>
      <c r="P360" s="45"/>
      <c r="Q360" s="45"/>
      <c r="R360" s="44" t="s">
        <v>703</v>
      </c>
      <c r="S360" s="44" t="s">
        <v>1506</v>
      </c>
      <c r="T360" s="27" t="s">
        <v>510</v>
      </c>
      <c r="U360" s="29" t="s">
        <v>1507</v>
      </c>
      <c r="V360" s="29" t="s">
        <v>1097</v>
      </c>
      <c r="W360" s="29" t="s">
        <v>1508</v>
      </c>
      <c r="X360" s="29" t="s">
        <v>1509</v>
      </c>
      <c r="Y360" s="29"/>
      <c r="Z360" s="29"/>
      <c r="AA360" s="29"/>
      <c r="AB360" s="29"/>
      <c r="AC360" s="29"/>
      <c r="AD360" s="29"/>
      <c r="AE360" s="29"/>
      <c r="AF360" s="29"/>
      <c r="AG360" s="29"/>
      <c r="AH360" s="29"/>
      <c r="AI360" s="27" t="s">
        <v>57</v>
      </c>
      <c r="AJ360" s="29"/>
      <c r="AK360" s="29"/>
    </row>
    <row r="361" spans="1:37" ht="47" customHeight="1">
      <c r="A361" s="44" t="s">
        <v>872</v>
      </c>
      <c r="B361" s="49" t="s">
        <v>1510</v>
      </c>
      <c r="C361" s="44" t="s">
        <v>1504</v>
      </c>
      <c r="D361" s="58"/>
      <c r="E361" s="58"/>
      <c r="F361" s="58"/>
      <c r="G361" s="58"/>
      <c r="H361" s="58"/>
      <c r="I361" s="58"/>
      <c r="J361" s="48">
        <v>2016</v>
      </c>
      <c r="K361" s="44" t="s">
        <v>1511</v>
      </c>
      <c r="L361" s="44" t="s">
        <v>117</v>
      </c>
      <c r="M361" s="45"/>
      <c r="N361" s="45"/>
      <c r="O361" s="45"/>
      <c r="P361" s="45"/>
      <c r="Q361" s="45"/>
      <c r="R361" s="44" t="s">
        <v>703</v>
      </c>
      <c r="S361" s="44" t="s">
        <v>1512</v>
      </c>
      <c r="T361" s="27" t="s">
        <v>1513</v>
      </c>
      <c r="U361" s="29" t="s">
        <v>1514</v>
      </c>
      <c r="V361" s="29" t="s">
        <v>1515</v>
      </c>
      <c r="W361" s="29" t="s">
        <v>1516</v>
      </c>
      <c r="X361" s="29" t="s">
        <v>1517</v>
      </c>
      <c r="Y361" s="29"/>
      <c r="Z361" s="29"/>
      <c r="AA361" s="29"/>
      <c r="AB361" s="29"/>
      <c r="AC361" s="29"/>
      <c r="AD361" s="29"/>
      <c r="AE361" s="29"/>
      <c r="AF361" s="29"/>
      <c r="AG361" s="29"/>
      <c r="AH361" s="29"/>
      <c r="AI361" s="27" t="s">
        <v>57</v>
      </c>
      <c r="AJ361" s="29"/>
      <c r="AK361" s="29"/>
    </row>
    <row r="362" spans="1:37" ht="52" customHeight="1">
      <c r="A362" s="44" t="s">
        <v>872</v>
      </c>
      <c r="B362" s="49" t="s">
        <v>2397</v>
      </c>
      <c r="C362" s="44" t="s">
        <v>2398</v>
      </c>
      <c r="D362" s="58"/>
      <c r="E362" s="58"/>
      <c r="F362" s="58"/>
      <c r="G362" s="58"/>
      <c r="H362" s="58"/>
      <c r="I362" s="58"/>
      <c r="J362" s="48">
        <v>2016</v>
      </c>
      <c r="K362" s="44" t="s">
        <v>2399</v>
      </c>
      <c r="L362" s="44" t="s">
        <v>220</v>
      </c>
      <c r="M362" s="45"/>
      <c r="N362" s="45"/>
      <c r="O362" s="45"/>
      <c r="P362" s="45"/>
      <c r="Q362" s="45"/>
      <c r="R362" s="44" t="s">
        <v>2400</v>
      </c>
      <c r="S362" s="44" t="s">
        <v>2401</v>
      </c>
      <c r="T362" s="27" t="s">
        <v>2402</v>
      </c>
      <c r="U362" s="29" t="s">
        <v>2403</v>
      </c>
      <c r="V362" s="29" t="s">
        <v>2404</v>
      </c>
      <c r="W362" s="29" t="s">
        <v>2405</v>
      </c>
      <c r="X362" s="29"/>
      <c r="Y362" s="29"/>
      <c r="Z362" s="29"/>
      <c r="AA362" s="29"/>
      <c r="AB362" s="29"/>
      <c r="AC362" s="29"/>
      <c r="AD362" s="29"/>
      <c r="AE362" s="29"/>
      <c r="AF362" s="29"/>
      <c r="AG362" s="29"/>
      <c r="AH362" s="29"/>
      <c r="AI362" s="40" t="s">
        <v>2397</v>
      </c>
      <c r="AJ362" s="29"/>
      <c r="AK362" s="29"/>
    </row>
    <row r="363" spans="1:37" ht="210">
      <c r="A363" s="44" t="s">
        <v>872</v>
      </c>
      <c r="B363" s="49" t="s">
        <v>1701</v>
      </c>
      <c r="C363" s="44" t="s">
        <v>1702</v>
      </c>
      <c r="D363" s="44" t="s">
        <v>1703</v>
      </c>
      <c r="E363" s="44" t="s">
        <v>1704</v>
      </c>
      <c r="F363" s="44" t="s">
        <v>13</v>
      </c>
      <c r="G363" s="58"/>
      <c r="H363" s="58"/>
      <c r="I363" s="58"/>
      <c r="J363" s="48">
        <v>2015</v>
      </c>
      <c r="K363" s="44" t="s">
        <v>1705</v>
      </c>
      <c r="L363" s="44" t="s">
        <v>15</v>
      </c>
      <c r="M363" s="44" t="s">
        <v>1706</v>
      </c>
      <c r="N363" s="44" t="s">
        <v>525</v>
      </c>
      <c r="O363" s="45"/>
      <c r="P363" s="45"/>
      <c r="Q363" s="45"/>
      <c r="R363" s="44" t="s">
        <v>86</v>
      </c>
      <c r="S363" s="44" t="s">
        <v>1707</v>
      </c>
      <c r="T363" s="27" t="s">
        <v>679</v>
      </c>
      <c r="U363" s="29" t="s">
        <v>1708</v>
      </c>
      <c r="V363" s="29" t="s">
        <v>1709</v>
      </c>
      <c r="W363" s="29" t="s">
        <v>1710</v>
      </c>
      <c r="X363" s="29"/>
      <c r="Y363" s="29"/>
      <c r="Z363" s="29"/>
      <c r="AA363" s="29"/>
      <c r="AB363" s="29"/>
      <c r="AC363" s="29"/>
      <c r="AD363" s="29"/>
      <c r="AE363" s="29"/>
      <c r="AF363" s="29"/>
      <c r="AG363" s="29"/>
      <c r="AH363" s="29"/>
      <c r="AI363" s="33" t="s">
        <v>1711</v>
      </c>
      <c r="AJ363" s="29"/>
      <c r="AK363" s="29"/>
    </row>
    <row r="364" spans="1:37" ht="54" customHeight="1">
      <c r="A364" s="46" t="s">
        <v>872</v>
      </c>
      <c r="B364" s="45" t="s">
        <v>2167</v>
      </c>
      <c r="C364" s="52" t="s">
        <v>2168</v>
      </c>
      <c r="D364" s="52" t="s">
        <v>2169</v>
      </c>
      <c r="E364" s="52" t="s">
        <v>2170</v>
      </c>
      <c r="F364" s="60"/>
      <c r="G364" s="60"/>
      <c r="H364" s="60"/>
      <c r="I364" s="60"/>
      <c r="J364" s="48">
        <v>2015</v>
      </c>
      <c r="K364" s="52" t="s">
        <v>234</v>
      </c>
      <c r="L364" s="46" t="s">
        <v>235</v>
      </c>
      <c r="M364" s="45"/>
      <c r="N364" s="45"/>
      <c r="O364" s="45"/>
      <c r="P364" s="45"/>
      <c r="Q364" s="45"/>
      <c r="R364" s="46" t="s">
        <v>236</v>
      </c>
      <c r="S364" s="46" t="s">
        <v>2171</v>
      </c>
      <c r="T364" s="35" t="s">
        <v>2172</v>
      </c>
      <c r="U364" s="29"/>
      <c r="V364" s="29"/>
      <c r="W364" s="29"/>
      <c r="X364" s="29"/>
      <c r="Y364" s="29"/>
      <c r="Z364" s="29"/>
      <c r="AA364" s="29"/>
      <c r="AB364" s="29"/>
      <c r="AC364" s="29"/>
      <c r="AD364" s="29"/>
      <c r="AE364" s="29"/>
      <c r="AF364" s="29"/>
      <c r="AG364" s="29"/>
      <c r="AH364" s="29"/>
      <c r="AI364" s="39" t="s">
        <v>2173</v>
      </c>
      <c r="AJ364" s="29"/>
      <c r="AK364" s="29"/>
    </row>
    <row r="365" spans="1:37" ht="57" customHeight="1">
      <c r="A365" s="44" t="s">
        <v>872</v>
      </c>
      <c r="B365" s="49" t="s">
        <v>2603</v>
      </c>
      <c r="C365" s="44" t="s">
        <v>1068</v>
      </c>
      <c r="D365" s="44" t="s">
        <v>2098</v>
      </c>
      <c r="E365" s="44" t="s">
        <v>939</v>
      </c>
      <c r="F365" s="58"/>
      <c r="G365" s="58"/>
      <c r="H365" s="58"/>
      <c r="I365" s="58"/>
      <c r="J365" s="48">
        <v>2015</v>
      </c>
      <c r="K365" s="44" t="s">
        <v>2604</v>
      </c>
      <c r="L365" s="44" t="s">
        <v>41</v>
      </c>
      <c r="M365" s="45"/>
      <c r="N365" s="45"/>
      <c r="O365" s="45"/>
      <c r="P365" s="45"/>
      <c r="Q365" s="45"/>
      <c r="R365" s="44" t="s">
        <v>940</v>
      </c>
      <c r="S365" s="44" t="s">
        <v>2605</v>
      </c>
      <c r="T365" s="27" t="s">
        <v>2586</v>
      </c>
      <c r="U365" s="29" t="s">
        <v>2606</v>
      </c>
      <c r="V365" s="29" t="s">
        <v>2607</v>
      </c>
      <c r="W365" s="29" t="s">
        <v>1731</v>
      </c>
      <c r="X365" s="29" t="s">
        <v>2608</v>
      </c>
      <c r="Y365" s="29" t="s">
        <v>2609</v>
      </c>
      <c r="Z365" s="29"/>
      <c r="AA365" s="29"/>
      <c r="AB365" s="29"/>
      <c r="AC365" s="29"/>
      <c r="AD365" s="29"/>
      <c r="AE365" s="29"/>
      <c r="AF365" s="29"/>
      <c r="AG365" s="29"/>
      <c r="AH365" s="29"/>
      <c r="AI365" s="33" t="s">
        <v>2610</v>
      </c>
      <c r="AJ365" s="29"/>
      <c r="AK365" s="29"/>
    </row>
    <row r="366" spans="1:37" ht="67" customHeight="1">
      <c r="A366" s="44" t="s">
        <v>872</v>
      </c>
      <c r="B366" s="49" t="s">
        <v>1483</v>
      </c>
      <c r="C366" s="44" t="s">
        <v>1484</v>
      </c>
      <c r="D366" s="58"/>
      <c r="E366" s="58"/>
      <c r="F366" s="58"/>
      <c r="G366" s="58"/>
      <c r="H366" s="58"/>
      <c r="I366" s="58"/>
      <c r="J366" s="48">
        <v>2014</v>
      </c>
      <c r="K366" s="44" t="s">
        <v>1485</v>
      </c>
      <c r="L366" s="44" t="s">
        <v>15</v>
      </c>
      <c r="M366" s="45"/>
      <c r="N366" s="45"/>
      <c r="O366" s="45"/>
      <c r="P366" s="45"/>
      <c r="Q366" s="45"/>
      <c r="R366" s="44" t="s">
        <v>1486</v>
      </c>
      <c r="S366" s="44" t="s">
        <v>1487</v>
      </c>
      <c r="T366" s="27" t="s">
        <v>1488</v>
      </c>
      <c r="U366" s="29" t="s">
        <v>1489</v>
      </c>
      <c r="V366" s="29" t="s">
        <v>1490</v>
      </c>
      <c r="W366" s="29" t="s">
        <v>1491</v>
      </c>
      <c r="X366" s="29" t="s">
        <v>1492</v>
      </c>
      <c r="Y366" s="29"/>
      <c r="Z366" s="29"/>
      <c r="AA366" s="29"/>
      <c r="AB366" s="29"/>
      <c r="AC366" s="29"/>
      <c r="AD366" s="29"/>
      <c r="AE366" s="29"/>
      <c r="AF366" s="29"/>
      <c r="AG366" s="29"/>
      <c r="AH366" s="29"/>
      <c r="AI366" s="33" t="s">
        <v>1493</v>
      </c>
      <c r="AJ366" s="29"/>
      <c r="AK366" s="29"/>
    </row>
    <row r="367" spans="1:37" ht="85" customHeight="1">
      <c r="A367" s="44" t="s">
        <v>872</v>
      </c>
      <c r="B367" s="49" t="s">
        <v>1603</v>
      </c>
      <c r="C367" s="44" t="s">
        <v>1604</v>
      </c>
      <c r="D367" s="58"/>
      <c r="E367" s="58"/>
      <c r="F367" s="58"/>
      <c r="G367" s="58"/>
      <c r="H367" s="58"/>
      <c r="I367" s="58"/>
      <c r="J367" s="48">
        <v>2014</v>
      </c>
      <c r="K367" s="44" t="s">
        <v>1605</v>
      </c>
      <c r="L367" s="44" t="s">
        <v>631</v>
      </c>
      <c r="M367" s="45"/>
      <c r="N367" s="45"/>
      <c r="O367" s="45"/>
      <c r="P367" s="45"/>
      <c r="Q367" s="45"/>
      <c r="R367" s="44" t="s">
        <v>1606</v>
      </c>
      <c r="S367" s="44" t="s">
        <v>1607</v>
      </c>
      <c r="T367" s="27" t="s">
        <v>1608</v>
      </c>
      <c r="U367" s="29" t="s">
        <v>1609</v>
      </c>
      <c r="V367" s="29" t="s">
        <v>1610</v>
      </c>
      <c r="W367" s="29" t="s">
        <v>1611</v>
      </c>
      <c r="X367" s="29" t="s">
        <v>1612</v>
      </c>
      <c r="Y367" s="29" t="s">
        <v>1613</v>
      </c>
      <c r="Z367" s="29"/>
      <c r="AA367" s="29"/>
      <c r="AB367" s="29"/>
      <c r="AC367" s="29"/>
      <c r="AD367" s="29"/>
      <c r="AE367" s="29"/>
      <c r="AF367" s="29"/>
      <c r="AG367" s="29"/>
      <c r="AH367" s="29"/>
      <c r="AI367" s="33" t="s">
        <v>1614</v>
      </c>
      <c r="AJ367" s="29"/>
      <c r="AK367" s="29"/>
    </row>
    <row r="368" spans="1:37" ht="69" customHeight="1">
      <c r="A368" s="46" t="s">
        <v>872</v>
      </c>
      <c r="B368" s="49" t="s">
        <v>2185</v>
      </c>
      <c r="C368" s="44" t="s">
        <v>2186</v>
      </c>
      <c r="D368" s="58"/>
      <c r="E368" s="58"/>
      <c r="F368" s="58"/>
      <c r="G368" s="58"/>
      <c r="H368" s="58"/>
      <c r="I368" s="58"/>
      <c r="J368" s="48">
        <v>2014</v>
      </c>
      <c r="K368" s="44" t="s">
        <v>2187</v>
      </c>
      <c r="L368" s="44" t="s">
        <v>2188</v>
      </c>
      <c r="M368" s="45"/>
      <c r="N368" s="45"/>
      <c r="O368" s="45"/>
      <c r="P368" s="45"/>
      <c r="Q368" s="45"/>
      <c r="R368" s="44" t="s">
        <v>2189</v>
      </c>
      <c r="S368" s="44" t="s">
        <v>2190</v>
      </c>
      <c r="T368" s="27" t="s">
        <v>2191</v>
      </c>
      <c r="U368" s="29" t="s">
        <v>2192</v>
      </c>
      <c r="V368" s="29" t="s">
        <v>1003</v>
      </c>
      <c r="W368" s="29" t="s">
        <v>2193</v>
      </c>
      <c r="X368" s="29" t="s">
        <v>2194</v>
      </c>
      <c r="Y368" s="29"/>
      <c r="Z368" s="29"/>
      <c r="AA368" s="29"/>
      <c r="AB368" s="29"/>
      <c r="AC368" s="29"/>
      <c r="AD368" s="29"/>
      <c r="AE368" s="29"/>
      <c r="AF368" s="29"/>
      <c r="AG368" s="29"/>
      <c r="AH368" s="29"/>
      <c r="AI368" s="33" t="s">
        <v>2195</v>
      </c>
      <c r="AJ368" s="29"/>
      <c r="AK368" s="29"/>
    </row>
    <row r="369" spans="1:37" ht="67" customHeight="1">
      <c r="A369" s="44" t="s">
        <v>872</v>
      </c>
      <c r="B369" s="49" t="s">
        <v>873</v>
      </c>
      <c r="C369" s="44" t="s">
        <v>874</v>
      </c>
      <c r="D369" s="58"/>
      <c r="E369" s="58"/>
      <c r="F369" s="58"/>
      <c r="G369" s="58"/>
      <c r="H369" s="58"/>
      <c r="I369" s="58"/>
      <c r="J369" s="48">
        <v>2013</v>
      </c>
      <c r="K369" s="44" t="s">
        <v>875</v>
      </c>
      <c r="L369" s="44" t="s">
        <v>631</v>
      </c>
      <c r="M369" s="45"/>
      <c r="N369" s="45"/>
      <c r="O369" s="45"/>
      <c r="P369" s="45"/>
      <c r="Q369" s="45"/>
      <c r="R369" s="44" t="s">
        <v>876</v>
      </c>
      <c r="S369" s="44" t="s">
        <v>877</v>
      </c>
      <c r="T369" s="27" t="s">
        <v>57</v>
      </c>
      <c r="U369" s="29"/>
      <c r="V369" s="29"/>
      <c r="W369" s="29"/>
      <c r="X369" s="29"/>
      <c r="Y369" s="29"/>
      <c r="Z369" s="29"/>
      <c r="AA369" s="29"/>
      <c r="AB369" s="29"/>
      <c r="AC369" s="29"/>
      <c r="AD369" s="29"/>
      <c r="AE369" s="29"/>
      <c r="AF369" s="29"/>
      <c r="AG369" s="29"/>
      <c r="AH369" s="29"/>
      <c r="AI369" s="33" t="s">
        <v>878</v>
      </c>
      <c r="AJ369" s="29"/>
      <c r="AK369" s="29"/>
    </row>
    <row r="370" spans="1:37" ht="70" customHeight="1">
      <c r="A370" s="44" t="s">
        <v>872</v>
      </c>
      <c r="B370" s="49" t="s">
        <v>1090</v>
      </c>
      <c r="C370" s="44" t="s">
        <v>1091</v>
      </c>
      <c r="D370" s="58"/>
      <c r="E370" s="58"/>
      <c r="F370" s="58"/>
      <c r="G370" s="58"/>
      <c r="H370" s="58"/>
      <c r="I370" s="58"/>
      <c r="J370" s="48">
        <v>2013</v>
      </c>
      <c r="K370" s="44" t="s">
        <v>1092</v>
      </c>
      <c r="L370" s="44" t="s">
        <v>631</v>
      </c>
      <c r="M370" s="44" t="s">
        <v>153</v>
      </c>
      <c r="N370" s="45"/>
      <c r="O370" s="45"/>
      <c r="P370" s="45"/>
      <c r="Q370" s="45"/>
      <c r="R370" s="44" t="s">
        <v>1093</v>
      </c>
      <c r="S370" s="44" t="s">
        <v>1094</v>
      </c>
      <c r="T370" s="27" t="s">
        <v>1095</v>
      </c>
      <c r="U370" s="29" t="s">
        <v>1096</v>
      </c>
      <c r="V370" s="29" t="s">
        <v>953</v>
      </c>
      <c r="W370" s="29" t="s">
        <v>1097</v>
      </c>
      <c r="X370" s="29"/>
      <c r="Y370" s="29"/>
      <c r="Z370" s="29"/>
      <c r="AA370" s="29"/>
      <c r="AB370" s="29"/>
      <c r="AC370" s="29"/>
      <c r="AD370" s="29"/>
      <c r="AE370" s="29"/>
      <c r="AF370" s="29"/>
      <c r="AG370" s="29"/>
      <c r="AH370" s="29"/>
      <c r="AI370" s="33" t="s">
        <v>1098</v>
      </c>
      <c r="AJ370" s="29"/>
      <c r="AK370" s="29"/>
    </row>
    <row r="371" spans="1:37" ht="69" customHeight="1">
      <c r="A371" s="44" t="s">
        <v>872</v>
      </c>
      <c r="B371" s="49" t="s">
        <v>1521</v>
      </c>
      <c r="C371" s="44" t="s">
        <v>1522</v>
      </c>
      <c r="D371" s="58"/>
      <c r="E371" s="58"/>
      <c r="F371" s="58"/>
      <c r="G371" s="58"/>
      <c r="H371" s="58"/>
      <c r="I371" s="58"/>
      <c r="J371" s="48">
        <v>2013</v>
      </c>
      <c r="K371" s="44" t="s">
        <v>1523</v>
      </c>
      <c r="L371" s="44" t="s">
        <v>154</v>
      </c>
      <c r="M371" s="45"/>
      <c r="N371" s="45"/>
      <c r="O371" s="45"/>
      <c r="P371" s="45"/>
      <c r="Q371" s="45"/>
      <c r="R371" s="44" t="s">
        <v>264</v>
      </c>
      <c r="S371" s="44" t="s">
        <v>1524</v>
      </c>
      <c r="T371" s="27" t="s">
        <v>1525</v>
      </c>
      <c r="U371" s="29" t="s">
        <v>91</v>
      </c>
      <c r="V371" s="29" t="s">
        <v>1526</v>
      </c>
      <c r="W371" s="29" t="s">
        <v>1527</v>
      </c>
      <c r="X371" s="29" t="s">
        <v>1528</v>
      </c>
      <c r="Y371" s="29" t="s">
        <v>1529</v>
      </c>
      <c r="Z371" s="29" t="s">
        <v>1530</v>
      </c>
      <c r="AA371" s="29" t="s">
        <v>1531</v>
      </c>
      <c r="AB371" s="29" t="s">
        <v>1532</v>
      </c>
      <c r="AC371" s="29" t="s">
        <v>1533</v>
      </c>
      <c r="AD371" s="29" t="s">
        <v>1534</v>
      </c>
      <c r="AE371" s="29"/>
      <c r="AF371" s="29"/>
      <c r="AG371" s="29"/>
      <c r="AH371" s="29"/>
      <c r="AI371" s="33" t="s">
        <v>1535</v>
      </c>
      <c r="AJ371" s="29"/>
      <c r="AK371" s="29"/>
    </row>
    <row r="372" spans="1:37" ht="53" customHeight="1">
      <c r="A372" s="44" t="s">
        <v>872</v>
      </c>
      <c r="B372" s="49" t="s">
        <v>1615</v>
      </c>
      <c r="C372" s="44" t="s">
        <v>1604</v>
      </c>
      <c r="D372" s="58"/>
      <c r="E372" s="58"/>
      <c r="F372" s="58"/>
      <c r="G372" s="58"/>
      <c r="H372" s="58"/>
      <c r="I372" s="58"/>
      <c r="J372" s="48">
        <v>2013</v>
      </c>
      <c r="K372" s="44" t="s">
        <v>1092</v>
      </c>
      <c r="L372" s="44" t="s">
        <v>631</v>
      </c>
      <c r="M372" s="45"/>
      <c r="N372" s="45"/>
      <c r="O372" s="45"/>
      <c r="P372" s="45"/>
      <c r="Q372" s="45"/>
      <c r="R372" s="44" t="s">
        <v>1606</v>
      </c>
      <c r="S372" s="44" t="s">
        <v>1616</v>
      </c>
      <c r="T372" s="27" t="s">
        <v>1617</v>
      </c>
      <c r="U372" s="29" t="s">
        <v>1618</v>
      </c>
      <c r="V372" s="29" t="s">
        <v>953</v>
      </c>
      <c r="W372" s="29" t="s">
        <v>1619</v>
      </c>
      <c r="X372" s="29" t="s">
        <v>1620</v>
      </c>
      <c r="Y372" s="29" t="s">
        <v>1621</v>
      </c>
      <c r="Z372" s="29"/>
      <c r="AA372" s="29"/>
      <c r="AB372" s="29"/>
      <c r="AC372" s="29"/>
      <c r="AD372" s="29"/>
      <c r="AE372" s="29"/>
      <c r="AF372" s="29"/>
      <c r="AG372" s="29"/>
      <c r="AH372" s="29"/>
      <c r="AI372" s="33" t="s">
        <v>1622</v>
      </c>
      <c r="AJ372" s="29"/>
      <c r="AK372" s="29"/>
    </row>
    <row r="373" spans="1:37" ht="61" customHeight="1">
      <c r="A373" s="46" t="s">
        <v>872</v>
      </c>
      <c r="B373" s="49" t="s">
        <v>2209</v>
      </c>
      <c r="C373" s="44" t="s">
        <v>2197</v>
      </c>
      <c r="D373" s="44" t="s">
        <v>2198</v>
      </c>
      <c r="E373" s="44" t="s">
        <v>2199</v>
      </c>
      <c r="F373" s="58"/>
      <c r="G373" s="58"/>
      <c r="H373" s="58"/>
      <c r="I373" s="58"/>
      <c r="J373" s="48">
        <v>2012</v>
      </c>
      <c r="K373" s="44" t="s">
        <v>2187</v>
      </c>
      <c r="L373" s="44" t="s">
        <v>2188</v>
      </c>
      <c r="M373" s="45" t="s">
        <v>2200</v>
      </c>
      <c r="N373" s="45"/>
      <c r="O373" s="45"/>
      <c r="P373" s="45"/>
      <c r="Q373" s="45"/>
      <c r="R373" s="44" t="s">
        <v>2189</v>
      </c>
      <c r="S373" s="44" t="s">
        <v>2210</v>
      </c>
      <c r="T373" s="27" t="s">
        <v>2211</v>
      </c>
      <c r="U373" s="29" t="s">
        <v>2212</v>
      </c>
      <c r="V373" s="29" t="s">
        <v>1304</v>
      </c>
      <c r="W373" s="29" t="s">
        <v>2213</v>
      </c>
      <c r="X373" s="29"/>
      <c r="Y373" s="29"/>
      <c r="Z373" s="29"/>
      <c r="AA373" s="29"/>
      <c r="AB373" s="29"/>
      <c r="AC373" s="29"/>
      <c r="AD373" s="29"/>
      <c r="AE373" s="29"/>
      <c r="AF373" s="29"/>
      <c r="AG373" s="29"/>
      <c r="AH373" s="29"/>
      <c r="AI373" s="33" t="s">
        <v>2214</v>
      </c>
      <c r="AJ373" s="29"/>
      <c r="AK373" s="29"/>
    </row>
    <row r="374" spans="1:37" ht="88" customHeight="1">
      <c r="A374" s="46" t="s">
        <v>872</v>
      </c>
      <c r="B374" s="45" t="s">
        <v>2913</v>
      </c>
      <c r="C374" s="46" t="s">
        <v>2904</v>
      </c>
      <c r="D374" s="46" t="s">
        <v>2914</v>
      </c>
      <c r="E374" s="57"/>
      <c r="F374" s="57"/>
      <c r="G374" s="57"/>
      <c r="H374" s="57"/>
      <c r="I374" s="57"/>
      <c r="J374" s="48">
        <v>2012</v>
      </c>
      <c r="K374" s="45" t="s">
        <v>576</v>
      </c>
      <c r="L374" s="46" t="s">
        <v>42</v>
      </c>
      <c r="M374" s="45"/>
      <c r="N374" s="45"/>
      <c r="O374" s="45"/>
      <c r="P374" s="45"/>
      <c r="Q374" s="45"/>
      <c r="R374" s="46" t="s">
        <v>243</v>
      </c>
      <c r="S374" s="46" t="s">
        <v>2915</v>
      </c>
      <c r="T374" s="30"/>
      <c r="U374" s="30"/>
      <c r="V374" s="30"/>
      <c r="W374" s="30"/>
      <c r="X374" s="30"/>
      <c r="Y374" s="30"/>
      <c r="Z374" s="30"/>
      <c r="AA374" s="30"/>
      <c r="AB374" s="30"/>
      <c r="AC374" s="30"/>
      <c r="AD374" s="30"/>
      <c r="AE374" s="30"/>
      <c r="AF374" s="30"/>
      <c r="AG374" s="30"/>
      <c r="AH374" s="30"/>
      <c r="AI374" s="31" t="s">
        <v>2916</v>
      </c>
      <c r="AJ374" s="29"/>
      <c r="AK374" s="29"/>
    </row>
    <row r="375" spans="1:37" ht="85" customHeight="1">
      <c r="A375" s="44" t="s">
        <v>872</v>
      </c>
      <c r="B375" s="49" t="s">
        <v>1136</v>
      </c>
      <c r="C375" s="44" t="s">
        <v>1115</v>
      </c>
      <c r="D375" s="58"/>
      <c r="E375" s="58"/>
      <c r="F375" s="58"/>
      <c r="G375" s="58"/>
      <c r="H375" s="58"/>
      <c r="I375" s="58"/>
      <c r="J375" s="48">
        <v>2011</v>
      </c>
      <c r="K375" s="44" t="s">
        <v>1137</v>
      </c>
      <c r="L375" s="44" t="s">
        <v>631</v>
      </c>
      <c r="M375" s="45"/>
      <c r="N375" s="45"/>
      <c r="O375" s="45"/>
      <c r="P375" s="45"/>
      <c r="Q375" s="45"/>
      <c r="R375" s="44" t="s">
        <v>1093</v>
      </c>
      <c r="S375" s="44" t="s">
        <v>1138</v>
      </c>
      <c r="T375" s="27" t="s">
        <v>57</v>
      </c>
      <c r="U375" s="29"/>
      <c r="V375" s="29"/>
      <c r="W375" s="29"/>
      <c r="X375" s="29"/>
      <c r="Y375" s="29"/>
      <c r="Z375" s="29"/>
      <c r="AA375" s="29"/>
      <c r="AB375" s="29"/>
      <c r="AC375" s="29"/>
      <c r="AD375" s="29"/>
      <c r="AE375" s="29"/>
      <c r="AF375" s="29"/>
      <c r="AG375" s="29"/>
      <c r="AH375" s="29"/>
      <c r="AI375" s="33" t="s">
        <v>1139</v>
      </c>
      <c r="AJ375" s="29"/>
      <c r="AK375" s="29"/>
    </row>
    <row r="376" spans="1:37" ht="68" customHeight="1">
      <c r="A376" s="44" t="s">
        <v>872</v>
      </c>
      <c r="B376" s="49" t="s">
        <v>1470</v>
      </c>
      <c r="C376" s="44" t="s">
        <v>1471</v>
      </c>
      <c r="D376" s="44" t="s">
        <v>1472</v>
      </c>
      <c r="E376" s="58"/>
      <c r="F376" s="58"/>
      <c r="G376" s="58"/>
      <c r="H376" s="58"/>
      <c r="I376" s="58"/>
      <c r="J376" s="48">
        <v>2011</v>
      </c>
      <c r="K376" s="44" t="s">
        <v>1473</v>
      </c>
      <c r="L376" s="44" t="s">
        <v>1474</v>
      </c>
      <c r="M376" s="45"/>
      <c r="N376" s="45"/>
      <c r="O376" s="45"/>
      <c r="P376" s="45"/>
      <c r="Q376" s="45"/>
      <c r="R376" s="44" t="s">
        <v>1475</v>
      </c>
      <c r="S376" s="44" t="s">
        <v>1476</v>
      </c>
      <c r="T376" s="27" t="s">
        <v>1477</v>
      </c>
      <c r="U376" s="29" t="s">
        <v>953</v>
      </c>
      <c r="V376" s="29" t="s">
        <v>1478</v>
      </c>
      <c r="W376" s="29" t="s">
        <v>1479</v>
      </c>
      <c r="X376" s="29" t="s">
        <v>1480</v>
      </c>
      <c r="Y376" s="29" t="s">
        <v>1134</v>
      </c>
      <c r="Z376" s="29" t="s">
        <v>1481</v>
      </c>
      <c r="AA376" s="29" t="s">
        <v>33</v>
      </c>
      <c r="AB376" s="29"/>
      <c r="AC376" s="29"/>
      <c r="AD376" s="29"/>
      <c r="AE376" s="29"/>
      <c r="AF376" s="29"/>
      <c r="AG376" s="29"/>
      <c r="AH376" s="29"/>
      <c r="AI376" s="33" t="s">
        <v>1482</v>
      </c>
      <c r="AJ376" s="29"/>
      <c r="AK376" s="29"/>
    </row>
    <row r="377" spans="1:37" ht="58" customHeight="1">
      <c r="A377" s="44" t="s">
        <v>872</v>
      </c>
      <c r="B377" s="49" t="s">
        <v>1494</v>
      </c>
      <c r="C377" s="44" t="s">
        <v>1495</v>
      </c>
      <c r="D377" s="58"/>
      <c r="E377" s="58"/>
      <c r="F377" s="58"/>
      <c r="G377" s="58"/>
      <c r="H377" s="58"/>
      <c r="I377" s="58"/>
      <c r="J377" s="48">
        <v>2011</v>
      </c>
      <c r="K377" s="44" t="s">
        <v>1496</v>
      </c>
      <c r="L377" s="44" t="s">
        <v>525</v>
      </c>
      <c r="M377" s="45"/>
      <c r="N377" s="45"/>
      <c r="O377" s="45"/>
      <c r="P377" s="45"/>
      <c r="Q377" s="45"/>
      <c r="R377" s="44" t="s">
        <v>643</v>
      </c>
      <c r="S377" s="44" t="s">
        <v>1497</v>
      </c>
      <c r="T377" s="27" t="s">
        <v>1498</v>
      </c>
      <c r="U377" s="29" t="s">
        <v>1499</v>
      </c>
      <c r="V377" s="29" t="s">
        <v>1500</v>
      </c>
      <c r="W377" s="29" t="s">
        <v>1501</v>
      </c>
      <c r="X377" s="29"/>
      <c r="Y377" s="29"/>
      <c r="Z377" s="29"/>
      <c r="AA377" s="29"/>
      <c r="AB377" s="29"/>
      <c r="AC377" s="29"/>
      <c r="AD377" s="29"/>
      <c r="AE377" s="29"/>
      <c r="AF377" s="29"/>
      <c r="AG377" s="29"/>
      <c r="AH377" s="29"/>
      <c r="AI377" s="33" t="s">
        <v>1502</v>
      </c>
      <c r="AJ377" s="29"/>
      <c r="AK377" s="29"/>
    </row>
    <row r="378" spans="1:37" ht="70" customHeight="1">
      <c r="A378" s="50" t="s">
        <v>872</v>
      </c>
      <c r="B378" s="51" t="s">
        <v>1965</v>
      </c>
      <c r="C378" s="44" t="s">
        <v>39</v>
      </c>
      <c r="D378" s="44" t="s">
        <v>1966</v>
      </c>
      <c r="E378" s="58"/>
      <c r="F378" s="58"/>
      <c r="G378" s="58"/>
      <c r="H378" s="58"/>
      <c r="I378" s="58"/>
      <c r="J378" s="48">
        <v>2011</v>
      </c>
      <c r="K378" s="44" t="s">
        <v>40</v>
      </c>
      <c r="L378" s="44" t="s">
        <v>41</v>
      </c>
      <c r="M378" s="45"/>
      <c r="N378" s="45"/>
      <c r="O378" s="45"/>
      <c r="P378" s="45"/>
      <c r="Q378" s="45"/>
      <c r="R378" s="44" t="s">
        <v>1637</v>
      </c>
      <c r="S378" s="44" t="s">
        <v>1967</v>
      </c>
      <c r="T378" s="27" t="s">
        <v>1968</v>
      </c>
      <c r="U378" s="29" t="s">
        <v>1969</v>
      </c>
      <c r="V378" s="29" t="s">
        <v>1970</v>
      </c>
      <c r="W378" s="29" t="s">
        <v>622</v>
      </c>
      <c r="X378" s="29" t="s">
        <v>1971</v>
      </c>
      <c r="Y378" s="29" t="s">
        <v>1972</v>
      </c>
      <c r="Z378" s="29"/>
      <c r="AA378" s="29"/>
      <c r="AB378" s="29"/>
      <c r="AC378" s="29"/>
      <c r="AD378" s="29"/>
      <c r="AE378" s="29"/>
      <c r="AF378" s="29"/>
      <c r="AG378" s="29"/>
      <c r="AH378" s="29"/>
      <c r="AI378" s="33" t="s">
        <v>1973</v>
      </c>
      <c r="AJ378" s="29"/>
      <c r="AK378" s="29"/>
    </row>
    <row r="379" spans="1:37" ht="43" customHeight="1">
      <c r="A379" s="44" t="s">
        <v>872</v>
      </c>
      <c r="B379" s="49" t="s">
        <v>2903</v>
      </c>
      <c r="C379" s="44" t="s">
        <v>2904</v>
      </c>
      <c r="D379" s="44" t="s">
        <v>39</v>
      </c>
      <c r="E379" s="44" t="s">
        <v>1635</v>
      </c>
      <c r="F379" s="57"/>
      <c r="G379" s="57"/>
      <c r="H379" s="57"/>
      <c r="I379" s="57"/>
      <c r="J379" s="48">
        <v>2011</v>
      </c>
      <c r="K379" s="44" t="s">
        <v>40</v>
      </c>
      <c r="L379" s="44" t="s">
        <v>42</v>
      </c>
      <c r="M379" s="44" t="s">
        <v>41</v>
      </c>
      <c r="N379" s="45"/>
      <c r="O379" s="45"/>
      <c r="P379" s="45"/>
      <c r="Q379" s="45"/>
      <c r="R379" s="44" t="s">
        <v>243</v>
      </c>
      <c r="S379" s="44" t="s">
        <v>2905</v>
      </c>
      <c r="T379" s="27" t="s">
        <v>1968</v>
      </c>
      <c r="U379" s="29" t="s">
        <v>2906</v>
      </c>
      <c r="V379" s="29" t="s">
        <v>2907</v>
      </c>
      <c r="W379" s="29" t="s">
        <v>2908</v>
      </c>
      <c r="X379" s="29" t="s">
        <v>2909</v>
      </c>
      <c r="Y379" s="29" t="s">
        <v>2910</v>
      </c>
      <c r="Z379" s="30"/>
      <c r="AA379" s="30"/>
      <c r="AB379" s="30"/>
      <c r="AC379" s="30"/>
      <c r="AD379" s="30"/>
      <c r="AE379" s="30"/>
      <c r="AF379" s="30"/>
      <c r="AG379" s="30"/>
      <c r="AH379" s="30"/>
      <c r="AI379" s="33" t="s">
        <v>2911</v>
      </c>
      <c r="AJ379" s="29"/>
      <c r="AK379" s="29"/>
    </row>
    <row r="380" spans="1:37" ht="119" customHeight="1">
      <c r="A380" s="44"/>
      <c r="B380" s="49" t="s">
        <v>103</v>
      </c>
      <c r="C380" s="44" t="s">
        <v>104</v>
      </c>
      <c r="D380" s="44" t="s">
        <v>105</v>
      </c>
      <c r="E380" s="44" t="s">
        <v>39</v>
      </c>
      <c r="F380" s="58"/>
      <c r="G380" s="58"/>
      <c r="H380" s="58"/>
      <c r="I380" s="58"/>
      <c r="J380" s="48">
        <v>2016</v>
      </c>
      <c r="K380" s="44" t="s">
        <v>106</v>
      </c>
      <c r="L380" s="44" t="s">
        <v>107</v>
      </c>
      <c r="M380" s="44" t="s">
        <v>41</v>
      </c>
      <c r="N380" s="45"/>
      <c r="O380" s="45"/>
      <c r="P380" s="45"/>
      <c r="Q380" s="45"/>
      <c r="R380" s="44" t="s">
        <v>108</v>
      </c>
      <c r="S380" s="44" t="s">
        <v>109</v>
      </c>
      <c r="T380" s="27" t="s">
        <v>57</v>
      </c>
      <c r="U380" s="29"/>
      <c r="V380" s="29"/>
      <c r="W380" s="29"/>
      <c r="X380" s="29"/>
      <c r="Y380" s="29"/>
      <c r="Z380" s="29"/>
      <c r="AA380" s="29"/>
      <c r="AB380" s="29"/>
      <c r="AC380" s="29"/>
      <c r="AD380" s="29"/>
      <c r="AE380" s="29"/>
      <c r="AF380" s="29"/>
      <c r="AG380" s="29"/>
      <c r="AH380" s="29"/>
      <c r="AI380" s="33" t="s">
        <v>110</v>
      </c>
      <c r="AJ380" s="29"/>
      <c r="AK380" s="29"/>
    </row>
    <row r="381" spans="1:37">
      <c r="A381" s="6"/>
      <c r="B381" s="3"/>
      <c r="C381" s="6"/>
      <c r="D381" s="6"/>
      <c r="E381" s="6"/>
      <c r="F381" s="6"/>
      <c r="G381" s="6"/>
      <c r="H381" s="6"/>
      <c r="I381" s="6"/>
      <c r="J381" s="19"/>
      <c r="K381" s="3"/>
      <c r="L381" s="3"/>
      <c r="M381" s="3"/>
      <c r="N381" s="3"/>
      <c r="O381" s="3"/>
      <c r="P381" s="3"/>
      <c r="Q381" s="3"/>
      <c r="R381" s="6"/>
      <c r="S381" s="6"/>
      <c r="T381" s="6"/>
      <c r="U381" s="6"/>
      <c r="V381" s="6"/>
      <c r="W381" s="6"/>
      <c r="X381" s="6"/>
      <c r="Y381" s="6"/>
      <c r="Z381" s="6"/>
      <c r="AA381" s="6"/>
      <c r="AB381" s="6"/>
      <c r="AC381" s="6"/>
      <c r="AD381" s="6"/>
      <c r="AE381" s="6"/>
      <c r="AF381" s="6"/>
      <c r="AG381" s="6"/>
      <c r="AH381" s="6"/>
      <c r="AI381" s="3"/>
      <c r="AJ381" s="6"/>
      <c r="AK381" s="6"/>
    </row>
    <row r="382" spans="1:37">
      <c r="A382" s="6"/>
      <c r="B382" s="3"/>
      <c r="C382" s="6"/>
      <c r="D382" s="6"/>
      <c r="E382" s="6"/>
      <c r="F382" s="6"/>
      <c r="G382" s="6"/>
      <c r="H382" s="6"/>
      <c r="I382" s="6"/>
      <c r="J382" s="19"/>
      <c r="K382" s="3"/>
      <c r="L382" s="3"/>
      <c r="M382" s="3"/>
      <c r="N382" s="3"/>
      <c r="O382" s="3"/>
      <c r="P382" s="3"/>
      <c r="Q382" s="3"/>
      <c r="R382" s="6"/>
      <c r="S382" s="6"/>
      <c r="T382" s="6"/>
      <c r="U382" s="6"/>
      <c r="V382" s="6"/>
      <c r="W382" s="6"/>
      <c r="X382" s="6"/>
      <c r="Y382" s="6"/>
      <c r="Z382" s="6"/>
      <c r="AA382" s="6"/>
      <c r="AB382" s="6"/>
      <c r="AC382" s="6"/>
      <c r="AD382" s="6"/>
      <c r="AE382" s="6"/>
      <c r="AF382" s="6"/>
      <c r="AG382" s="6"/>
      <c r="AH382" s="6"/>
      <c r="AI382" s="3"/>
      <c r="AJ382" s="6"/>
      <c r="AK382" s="6"/>
    </row>
    <row r="383" spans="1:37">
      <c r="A383" s="6"/>
      <c r="B383" s="3"/>
      <c r="C383" s="6"/>
      <c r="D383" s="6"/>
      <c r="E383" s="6"/>
      <c r="F383" s="6"/>
      <c r="G383" s="6"/>
      <c r="H383" s="6"/>
      <c r="I383" s="6"/>
      <c r="J383" s="19"/>
      <c r="K383" s="3"/>
      <c r="L383" s="3"/>
      <c r="M383" s="3"/>
      <c r="N383" s="3"/>
      <c r="O383" s="3"/>
      <c r="P383" s="3"/>
      <c r="Q383" s="3"/>
      <c r="R383" s="6"/>
      <c r="S383" s="6"/>
      <c r="T383" s="6"/>
      <c r="U383" s="6"/>
      <c r="V383" s="6"/>
      <c r="W383" s="6"/>
      <c r="X383" s="6"/>
      <c r="Y383" s="6"/>
      <c r="Z383" s="6"/>
      <c r="AA383" s="6"/>
      <c r="AB383" s="6"/>
      <c r="AC383" s="6"/>
      <c r="AD383" s="6"/>
      <c r="AE383" s="6"/>
      <c r="AF383" s="6"/>
      <c r="AG383" s="6"/>
      <c r="AH383" s="6"/>
      <c r="AI383" s="3"/>
      <c r="AJ383" s="6"/>
      <c r="AK383" s="6"/>
    </row>
    <row r="384" spans="1:37">
      <c r="A384" s="6"/>
      <c r="B384" s="3"/>
      <c r="C384" s="6"/>
      <c r="D384" s="6"/>
      <c r="E384" s="6"/>
      <c r="F384" s="6"/>
      <c r="G384" s="6"/>
      <c r="H384" s="6"/>
      <c r="I384" s="6"/>
      <c r="J384" s="19"/>
      <c r="K384" s="3"/>
      <c r="L384" s="3"/>
      <c r="M384" s="3"/>
      <c r="N384" s="3"/>
      <c r="O384" s="3"/>
      <c r="P384" s="3"/>
      <c r="Q384" s="3"/>
      <c r="R384" s="6"/>
      <c r="S384" s="6"/>
      <c r="T384" s="6"/>
      <c r="U384" s="6"/>
      <c r="V384" s="6"/>
      <c r="W384" s="6"/>
      <c r="X384" s="6"/>
      <c r="Y384" s="6"/>
      <c r="Z384" s="6"/>
      <c r="AA384" s="6"/>
      <c r="AB384" s="6"/>
      <c r="AC384" s="6"/>
      <c r="AD384" s="6"/>
      <c r="AE384" s="6"/>
      <c r="AF384" s="6"/>
      <c r="AG384" s="6"/>
      <c r="AH384" s="6"/>
      <c r="AI384" s="3"/>
      <c r="AJ384" s="6"/>
      <c r="AK384" s="6"/>
    </row>
    <row r="385" spans="1:37">
      <c r="A385" s="6"/>
      <c r="B385" s="3"/>
      <c r="C385" s="6"/>
      <c r="D385" s="6"/>
      <c r="E385" s="6"/>
      <c r="F385" s="6"/>
      <c r="G385" s="6"/>
      <c r="H385" s="6"/>
      <c r="I385" s="6"/>
      <c r="J385" s="19"/>
      <c r="K385" s="3"/>
      <c r="L385" s="3"/>
      <c r="M385" s="3"/>
      <c r="N385" s="3"/>
      <c r="O385" s="3"/>
      <c r="P385" s="3"/>
      <c r="Q385" s="3"/>
      <c r="R385" s="6"/>
      <c r="S385" s="6"/>
      <c r="T385" s="6"/>
      <c r="U385" s="6"/>
      <c r="V385" s="6"/>
      <c r="W385" s="6"/>
      <c r="X385" s="6"/>
      <c r="Y385" s="6"/>
      <c r="Z385" s="6"/>
      <c r="AA385" s="6"/>
      <c r="AB385" s="6"/>
      <c r="AC385" s="6"/>
      <c r="AD385" s="6"/>
      <c r="AE385" s="6"/>
      <c r="AF385" s="6"/>
      <c r="AG385" s="6"/>
      <c r="AH385" s="6"/>
      <c r="AI385" s="3"/>
      <c r="AJ385" s="6"/>
      <c r="AK385" s="6"/>
    </row>
    <row r="386" spans="1:37">
      <c r="A386" s="6"/>
      <c r="B386" s="3"/>
      <c r="C386" s="6"/>
      <c r="D386" s="6"/>
      <c r="E386" s="6"/>
      <c r="F386" s="6"/>
      <c r="G386" s="6"/>
      <c r="H386" s="6"/>
      <c r="I386" s="6"/>
      <c r="J386" s="19"/>
      <c r="K386" s="3"/>
      <c r="L386" s="3"/>
      <c r="M386" s="3"/>
      <c r="N386" s="3"/>
      <c r="O386" s="3"/>
      <c r="P386" s="3"/>
      <c r="Q386" s="3"/>
      <c r="R386" s="6"/>
      <c r="S386" s="6"/>
      <c r="T386" s="6"/>
      <c r="U386" s="6"/>
      <c r="V386" s="6"/>
      <c r="W386" s="6"/>
      <c r="X386" s="6"/>
      <c r="Y386" s="6"/>
      <c r="Z386" s="6"/>
      <c r="AA386" s="6"/>
      <c r="AB386" s="6"/>
      <c r="AC386" s="6"/>
      <c r="AD386" s="6"/>
      <c r="AE386" s="6"/>
      <c r="AF386" s="6"/>
      <c r="AG386" s="6"/>
      <c r="AH386" s="6"/>
      <c r="AI386" s="3"/>
      <c r="AJ386" s="6"/>
      <c r="AK386" s="6"/>
    </row>
    <row r="387" spans="1:37">
      <c r="A387" s="6"/>
      <c r="B387" s="3"/>
      <c r="C387" s="6"/>
      <c r="D387" s="6"/>
      <c r="E387" s="6"/>
      <c r="F387" s="6"/>
      <c r="G387" s="6"/>
      <c r="H387" s="6"/>
      <c r="I387" s="6"/>
      <c r="J387" s="19"/>
      <c r="K387" s="3"/>
      <c r="L387" s="3"/>
      <c r="M387" s="3"/>
      <c r="N387" s="3"/>
      <c r="O387" s="3"/>
      <c r="P387" s="3"/>
      <c r="Q387" s="3"/>
      <c r="R387" s="6"/>
      <c r="S387" s="6"/>
      <c r="T387" s="6"/>
      <c r="U387" s="6"/>
      <c r="V387" s="6"/>
      <c r="W387" s="6"/>
      <c r="X387" s="6"/>
      <c r="Y387" s="6"/>
      <c r="Z387" s="6"/>
      <c r="AA387" s="6"/>
      <c r="AB387" s="6"/>
      <c r="AC387" s="6"/>
      <c r="AD387" s="6"/>
      <c r="AE387" s="6"/>
      <c r="AF387" s="6"/>
      <c r="AG387" s="6"/>
      <c r="AH387" s="6"/>
      <c r="AI387" s="3"/>
      <c r="AJ387" s="6"/>
      <c r="AK387" s="6"/>
    </row>
    <row r="388" spans="1:37">
      <c r="A388" s="6"/>
      <c r="B388" s="3"/>
      <c r="C388" s="6"/>
      <c r="D388" s="6"/>
      <c r="E388" s="6"/>
      <c r="F388" s="6"/>
      <c r="G388" s="6"/>
      <c r="H388" s="6"/>
      <c r="I388" s="6"/>
      <c r="J388" s="19"/>
      <c r="K388" s="3"/>
      <c r="L388" s="3"/>
      <c r="M388" s="3"/>
      <c r="N388" s="3"/>
      <c r="O388" s="3"/>
      <c r="P388" s="3"/>
      <c r="Q388" s="3"/>
      <c r="R388" s="6"/>
      <c r="S388" s="6"/>
      <c r="T388" s="6"/>
      <c r="U388" s="6"/>
      <c r="V388" s="6"/>
      <c r="W388" s="6"/>
      <c r="X388" s="6"/>
      <c r="Y388" s="6"/>
      <c r="Z388" s="6"/>
      <c r="AA388" s="6"/>
      <c r="AB388" s="6"/>
      <c r="AC388" s="6"/>
      <c r="AD388" s="6"/>
      <c r="AE388" s="6"/>
      <c r="AF388" s="6"/>
      <c r="AG388" s="6"/>
      <c r="AH388" s="6"/>
      <c r="AI388" s="3"/>
      <c r="AJ388" s="6"/>
      <c r="AK388" s="6"/>
    </row>
    <row r="389" spans="1:37">
      <c r="A389" s="6"/>
      <c r="B389" s="3"/>
      <c r="C389" s="6"/>
      <c r="D389" s="6"/>
      <c r="E389" s="6"/>
      <c r="F389" s="6"/>
      <c r="G389" s="6"/>
      <c r="H389" s="6"/>
      <c r="I389" s="6"/>
      <c r="J389" s="19"/>
      <c r="K389" s="3"/>
      <c r="L389" s="3"/>
      <c r="M389" s="3"/>
      <c r="N389" s="3"/>
      <c r="O389" s="3"/>
      <c r="P389" s="3"/>
      <c r="Q389" s="3"/>
      <c r="R389" s="6"/>
      <c r="S389" s="6"/>
      <c r="T389" s="6"/>
      <c r="U389" s="6"/>
      <c r="V389" s="6"/>
      <c r="W389" s="6"/>
      <c r="X389" s="6"/>
      <c r="Y389" s="6"/>
      <c r="Z389" s="6"/>
      <c r="AA389" s="6"/>
      <c r="AB389" s="6"/>
      <c r="AC389" s="6"/>
      <c r="AD389" s="6"/>
      <c r="AE389" s="6"/>
      <c r="AF389" s="6"/>
      <c r="AG389" s="6"/>
      <c r="AH389" s="6"/>
      <c r="AI389" s="3"/>
      <c r="AJ389" s="6"/>
      <c r="AK389" s="6"/>
    </row>
    <row r="390" spans="1:37">
      <c r="A390" s="6"/>
      <c r="B390" s="3"/>
      <c r="C390" s="6"/>
      <c r="D390" s="6"/>
      <c r="E390" s="6"/>
      <c r="F390" s="6"/>
      <c r="G390" s="6"/>
      <c r="H390" s="6"/>
      <c r="I390" s="6"/>
      <c r="J390" s="19"/>
      <c r="K390" s="3"/>
      <c r="L390" s="3"/>
      <c r="M390" s="3"/>
      <c r="N390" s="3"/>
      <c r="O390" s="3"/>
      <c r="P390" s="3"/>
      <c r="Q390" s="3"/>
      <c r="R390" s="6"/>
      <c r="S390" s="6"/>
      <c r="T390" s="6"/>
      <c r="U390" s="6"/>
      <c r="V390" s="6"/>
      <c r="W390" s="6"/>
      <c r="X390" s="6"/>
      <c r="Y390" s="6"/>
      <c r="Z390" s="6"/>
      <c r="AA390" s="6"/>
      <c r="AB390" s="6"/>
      <c r="AC390" s="6"/>
      <c r="AD390" s="6"/>
      <c r="AE390" s="6"/>
      <c r="AF390" s="6"/>
      <c r="AG390" s="6"/>
      <c r="AH390" s="6"/>
      <c r="AI390" s="3"/>
      <c r="AJ390" s="6"/>
      <c r="AK390" s="6"/>
    </row>
    <row r="391" spans="1:37">
      <c r="A391" s="6"/>
      <c r="B391" s="3"/>
      <c r="C391" s="6"/>
      <c r="D391" s="6"/>
      <c r="E391" s="6"/>
      <c r="F391" s="6"/>
      <c r="G391" s="6"/>
      <c r="H391" s="6"/>
      <c r="I391" s="6"/>
      <c r="J391" s="19"/>
      <c r="K391" s="3"/>
      <c r="L391" s="3"/>
      <c r="M391" s="3"/>
      <c r="N391" s="3"/>
      <c r="O391" s="3"/>
      <c r="P391" s="3"/>
      <c r="Q391" s="3"/>
      <c r="R391" s="6"/>
      <c r="S391" s="6"/>
      <c r="T391" s="6"/>
      <c r="U391" s="6"/>
      <c r="V391" s="6"/>
      <c r="W391" s="6"/>
      <c r="X391" s="6"/>
      <c r="Y391" s="6"/>
      <c r="Z391" s="6"/>
      <c r="AA391" s="6"/>
      <c r="AB391" s="6"/>
      <c r="AC391" s="6"/>
      <c r="AD391" s="6"/>
      <c r="AE391" s="6"/>
      <c r="AF391" s="6"/>
      <c r="AG391" s="6"/>
      <c r="AH391" s="6"/>
      <c r="AI391" s="3"/>
      <c r="AJ391" s="6"/>
      <c r="AK391" s="6"/>
    </row>
    <row r="392" spans="1:37">
      <c r="A392" s="6"/>
      <c r="B392" s="3"/>
      <c r="C392" s="6"/>
      <c r="D392" s="6"/>
      <c r="E392" s="6"/>
      <c r="F392" s="6"/>
      <c r="G392" s="6"/>
      <c r="H392" s="6"/>
      <c r="I392" s="6"/>
      <c r="J392" s="19"/>
      <c r="K392" s="3"/>
      <c r="L392" s="3"/>
      <c r="M392" s="3"/>
      <c r="N392" s="3"/>
      <c r="O392" s="3"/>
      <c r="P392" s="3"/>
      <c r="Q392" s="3"/>
      <c r="R392" s="6"/>
      <c r="S392" s="6"/>
      <c r="T392" s="6"/>
      <c r="U392" s="6"/>
      <c r="V392" s="6"/>
      <c r="W392" s="6"/>
      <c r="X392" s="6"/>
      <c r="Y392" s="6"/>
      <c r="Z392" s="6"/>
      <c r="AA392" s="6"/>
      <c r="AB392" s="6"/>
      <c r="AC392" s="6"/>
      <c r="AD392" s="6"/>
      <c r="AE392" s="6"/>
      <c r="AF392" s="6"/>
      <c r="AG392" s="6"/>
      <c r="AH392" s="6"/>
      <c r="AI392" s="3"/>
      <c r="AJ392" s="6"/>
      <c r="AK392" s="6"/>
    </row>
    <row r="393" spans="1:37">
      <c r="A393" s="6"/>
      <c r="B393" s="3"/>
      <c r="C393" s="6"/>
      <c r="D393" s="6"/>
      <c r="E393" s="6"/>
      <c r="F393" s="6"/>
      <c r="G393" s="6"/>
      <c r="H393" s="6"/>
      <c r="I393" s="6"/>
      <c r="J393" s="19"/>
      <c r="K393" s="3"/>
      <c r="L393" s="3"/>
      <c r="M393" s="3"/>
      <c r="N393" s="3"/>
      <c r="O393" s="3"/>
      <c r="P393" s="3"/>
      <c r="Q393" s="3"/>
      <c r="R393" s="6"/>
      <c r="S393" s="6"/>
      <c r="T393" s="6"/>
      <c r="U393" s="6"/>
      <c r="V393" s="6"/>
      <c r="W393" s="6"/>
      <c r="X393" s="6"/>
      <c r="Y393" s="6"/>
      <c r="Z393" s="6"/>
      <c r="AA393" s="6"/>
      <c r="AB393" s="6"/>
      <c r="AC393" s="6"/>
      <c r="AD393" s="6"/>
      <c r="AE393" s="6"/>
      <c r="AF393" s="6"/>
      <c r="AG393" s="6"/>
      <c r="AH393" s="6"/>
      <c r="AI393" s="3"/>
      <c r="AJ393" s="6"/>
      <c r="AK393" s="6"/>
    </row>
    <row r="394" spans="1:37">
      <c r="A394" s="6"/>
      <c r="B394" s="3"/>
      <c r="C394" s="6"/>
      <c r="D394" s="6"/>
      <c r="E394" s="6"/>
      <c r="F394" s="6"/>
      <c r="G394" s="6"/>
      <c r="H394" s="6"/>
      <c r="I394" s="6"/>
      <c r="J394" s="19"/>
      <c r="K394" s="3"/>
      <c r="L394" s="3"/>
      <c r="M394" s="3"/>
      <c r="N394" s="3"/>
      <c r="O394" s="3"/>
      <c r="P394" s="3"/>
      <c r="Q394" s="3"/>
      <c r="R394" s="6"/>
      <c r="S394" s="6"/>
      <c r="T394" s="6"/>
      <c r="U394" s="6"/>
      <c r="V394" s="6"/>
      <c r="W394" s="6"/>
      <c r="X394" s="6"/>
      <c r="Y394" s="6"/>
      <c r="Z394" s="6"/>
      <c r="AA394" s="6"/>
      <c r="AB394" s="6"/>
      <c r="AC394" s="6"/>
      <c r="AD394" s="6"/>
      <c r="AE394" s="6"/>
      <c r="AF394" s="6"/>
      <c r="AG394" s="6"/>
      <c r="AH394" s="6"/>
      <c r="AI394" s="3"/>
      <c r="AJ394" s="6"/>
      <c r="AK394" s="6"/>
    </row>
    <row r="395" spans="1:37">
      <c r="A395" s="6"/>
      <c r="B395" s="3"/>
      <c r="C395" s="6"/>
      <c r="D395" s="6"/>
      <c r="E395" s="6"/>
      <c r="F395" s="6"/>
      <c r="G395" s="6"/>
      <c r="H395" s="6"/>
      <c r="I395" s="6"/>
      <c r="J395" s="19"/>
      <c r="K395" s="3"/>
      <c r="L395" s="3"/>
      <c r="M395" s="3"/>
      <c r="N395" s="3"/>
      <c r="O395" s="3"/>
      <c r="P395" s="3"/>
      <c r="Q395" s="3"/>
      <c r="R395" s="6"/>
      <c r="S395" s="6"/>
      <c r="T395" s="6"/>
      <c r="U395" s="6"/>
      <c r="V395" s="6"/>
      <c r="W395" s="6"/>
      <c r="X395" s="6"/>
      <c r="Y395" s="6"/>
      <c r="Z395" s="6"/>
      <c r="AA395" s="6"/>
      <c r="AB395" s="6"/>
      <c r="AC395" s="6"/>
      <c r="AD395" s="6"/>
      <c r="AE395" s="6"/>
      <c r="AF395" s="6"/>
      <c r="AG395" s="6"/>
      <c r="AH395" s="6"/>
      <c r="AI395" s="3"/>
      <c r="AJ395" s="6"/>
      <c r="AK395" s="6"/>
    </row>
    <row r="396" spans="1:37">
      <c r="A396" s="6"/>
      <c r="B396" s="3"/>
      <c r="C396" s="6"/>
      <c r="D396" s="6"/>
      <c r="E396" s="6"/>
      <c r="F396" s="6"/>
      <c r="G396" s="6"/>
      <c r="H396" s="6"/>
      <c r="I396" s="6"/>
      <c r="J396" s="19"/>
      <c r="K396" s="3"/>
      <c r="L396" s="3"/>
      <c r="M396" s="3"/>
      <c r="N396" s="3"/>
      <c r="O396" s="3"/>
      <c r="P396" s="3"/>
      <c r="Q396" s="3"/>
      <c r="R396" s="6"/>
      <c r="S396" s="6"/>
      <c r="T396" s="6"/>
      <c r="U396" s="6"/>
      <c r="V396" s="6"/>
      <c r="W396" s="6"/>
      <c r="X396" s="6"/>
      <c r="Y396" s="6"/>
      <c r="Z396" s="6"/>
      <c r="AA396" s="6"/>
      <c r="AB396" s="6"/>
      <c r="AC396" s="6"/>
      <c r="AD396" s="6"/>
      <c r="AE396" s="6"/>
      <c r="AF396" s="6"/>
      <c r="AG396" s="6"/>
      <c r="AH396" s="6"/>
      <c r="AI396" s="3"/>
      <c r="AJ396" s="6"/>
      <c r="AK396" s="6"/>
    </row>
    <row r="397" spans="1:37">
      <c r="A397" s="6"/>
      <c r="B397" s="3"/>
      <c r="C397" s="6"/>
      <c r="D397" s="6"/>
      <c r="E397" s="6"/>
      <c r="F397" s="6"/>
      <c r="G397" s="6"/>
      <c r="H397" s="6"/>
      <c r="I397" s="6"/>
      <c r="J397" s="19"/>
      <c r="K397" s="3"/>
      <c r="L397" s="3"/>
      <c r="M397" s="3"/>
      <c r="N397" s="3"/>
      <c r="O397" s="3"/>
      <c r="P397" s="3"/>
      <c r="Q397" s="3"/>
      <c r="R397" s="6"/>
      <c r="S397" s="6"/>
      <c r="T397" s="6"/>
      <c r="U397" s="6"/>
      <c r="V397" s="6"/>
      <c r="W397" s="6"/>
      <c r="X397" s="6"/>
      <c r="Y397" s="6"/>
      <c r="Z397" s="6"/>
      <c r="AA397" s="6"/>
      <c r="AB397" s="6"/>
      <c r="AC397" s="6"/>
      <c r="AD397" s="6"/>
      <c r="AE397" s="6"/>
      <c r="AF397" s="6"/>
      <c r="AG397" s="6"/>
      <c r="AH397" s="6"/>
      <c r="AI397" s="3"/>
      <c r="AJ397" s="6"/>
      <c r="AK397" s="6"/>
    </row>
    <row r="398" spans="1:37">
      <c r="A398" s="6"/>
      <c r="B398" s="3"/>
      <c r="C398" s="6"/>
      <c r="D398" s="6"/>
      <c r="E398" s="6"/>
      <c r="F398" s="6"/>
      <c r="G398" s="6"/>
      <c r="H398" s="6"/>
      <c r="I398" s="6"/>
      <c r="J398" s="19"/>
      <c r="K398" s="3"/>
      <c r="L398" s="3"/>
      <c r="M398" s="3"/>
      <c r="N398" s="3"/>
      <c r="O398" s="3"/>
      <c r="P398" s="3"/>
      <c r="Q398" s="3"/>
      <c r="R398" s="6"/>
      <c r="S398" s="6"/>
      <c r="T398" s="6"/>
      <c r="U398" s="6"/>
      <c r="V398" s="6"/>
      <c r="W398" s="6"/>
      <c r="X398" s="6"/>
      <c r="Y398" s="6"/>
      <c r="Z398" s="6"/>
      <c r="AA398" s="6"/>
      <c r="AB398" s="6"/>
      <c r="AC398" s="6"/>
      <c r="AD398" s="6"/>
      <c r="AE398" s="6"/>
      <c r="AF398" s="6"/>
      <c r="AG398" s="6"/>
      <c r="AH398" s="6"/>
      <c r="AI398" s="3"/>
      <c r="AJ398" s="6"/>
      <c r="AK398" s="6"/>
    </row>
    <row r="399" spans="1:37">
      <c r="A399" s="6"/>
      <c r="B399" s="3"/>
      <c r="C399" s="6"/>
      <c r="D399" s="6"/>
      <c r="E399" s="6"/>
      <c r="F399" s="6"/>
      <c r="G399" s="6"/>
      <c r="H399" s="6"/>
      <c r="I399" s="6"/>
      <c r="J399" s="19"/>
      <c r="K399" s="3"/>
      <c r="L399" s="3"/>
      <c r="M399" s="3"/>
      <c r="N399" s="3"/>
      <c r="O399" s="3"/>
      <c r="P399" s="3"/>
      <c r="Q399" s="3"/>
      <c r="R399" s="6"/>
      <c r="S399" s="6"/>
      <c r="T399" s="6"/>
      <c r="U399" s="6"/>
      <c r="V399" s="6"/>
      <c r="W399" s="6"/>
      <c r="X399" s="6"/>
      <c r="Y399" s="6"/>
      <c r="Z399" s="6"/>
      <c r="AA399" s="6"/>
      <c r="AB399" s="6"/>
      <c r="AC399" s="6"/>
      <c r="AD399" s="6"/>
      <c r="AE399" s="6"/>
      <c r="AF399" s="6"/>
      <c r="AG399" s="6"/>
      <c r="AH399" s="6"/>
      <c r="AI399" s="3"/>
      <c r="AJ399" s="6"/>
      <c r="AK399" s="6"/>
    </row>
    <row r="400" spans="1:37">
      <c r="A400" s="6"/>
      <c r="B400" s="3"/>
      <c r="C400" s="6"/>
      <c r="D400" s="6"/>
      <c r="E400" s="6"/>
      <c r="F400" s="6"/>
      <c r="G400" s="6"/>
      <c r="H400" s="6"/>
      <c r="I400" s="6"/>
      <c r="J400" s="19"/>
      <c r="K400" s="3"/>
      <c r="L400" s="3"/>
      <c r="M400" s="3"/>
      <c r="N400" s="3"/>
      <c r="O400" s="3"/>
      <c r="P400" s="3"/>
      <c r="Q400" s="3"/>
      <c r="R400" s="6"/>
      <c r="S400" s="6"/>
      <c r="T400" s="6"/>
      <c r="U400" s="6"/>
      <c r="V400" s="6"/>
      <c r="W400" s="6"/>
      <c r="X400" s="6"/>
      <c r="Y400" s="6"/>
      <c r="Z400" s="6"/>
      <c r="AA400" s="6"/>
      <c r="AB400" s="6"/>
      <c r="AC400" s="6"/>
      <c r="AD400" s="6"/>
      <c r="AE400" s="6"/>
      <c r="AF400" s="6"/>
      <c r="AG400" s="6"/>
      <c r="AH400" s="6"/>
      <c r="AI400" s="3"/>
      <c r="AJ400" s="6"/>
      <c r="AK400" s="6"/>
    </row>
    <row r="401" spans="1:37">
      <c r="A401" s="6"/>
      <c r="B401" s="3"/>
      <c r="C401" s="6"/>
      <c r="D401" s="6"/>
      <c r="E401" s="6"/>
      <c r="F401" s="6"/>
      <c r="G401" s="6"/>
      <c r="H401" s="6"/>
      <c r="I401" s="6"/>
      <c r="J401" s="19"/>
      <c r="K401" s="3"/>
      <c r="L401" s="3"/>
      <c r="M401" s="3"/>
      <c r="N401" s="3"/>
      <c r="O401" s="3"/>
      <c r="P401" s="3"/>
      <c r="Q401" s="3"/>
      <c r="R401" s="6"/>
      <c r="S401" s="6"/>
      <c r="T401" s="6"/>
      <c r="U401" s="6"/>
      <c r="V401" s="6"/>
      <c r="W401" s="6"/>
      <c r="X401" s="6"/>
      <c r="Y401" s="6"/>
      <c r="Z401" s="6"/>
      <c r="AA401" s="6"/>
      <c r="AB401" s="6"/>
      <c r="AC401" s="6"/>
      <c r="AD401" s="6"/>
      <c r="AE401" s="6"/>
      <c r="AF401" s="6"/>
      <c r="AG401" s="6"/>
      <c r="AH401" s="6"/>
      <c r="AI401" s="3"/>
      <c r="AJ401" s="6"/>
      <c r="AK401" s="6"/>
    </row>
    <row r="402" spans="1:37">
      <c r="A402" s="6"/>
      <c r="B402" s="3"/>
      <c r="C402" s="6"/>
      <c r="D402" s="6"/>
      <c r="E402" s="6"/>
      <c r="F402" s="6"/>
      <c r="G402" s="6"/>
      <c r="H402" s="6"/>
      <c r="I402" s="6"/>
      <c r="J402" s="19"/>
      <c r="K402" s="3"/>
      <c r="L402" s="3"/>
      <c r="M402" s="3"/>
      <c r="N402" s="3"/>
      <c r="O402" s="3"/>
      <c r="P402" s="3"/>
      <c r="Q402" s="3"/>
      <c r="R402" s="6"/>
      <c r="S402" s="6"/>
      <c r="T402" s="6"/>
      <c r="U402" s="6"/>
      <c r="V402" s="6"/>
      <c r="W402" s="6"/>
      <c r="X402" s="6"/>
      <c r="Y402" s="6"/>
      <c r="Z402" s="6"/>
      <c r="AA402" s="6"/>
      <c r="AB402" s="6"/>
      <c r="AC402" s="6"/>
      <c r="AD402" s="6"/>
      <c r="AE402" s="6"/>
      <c r="AF402" s="6"/>
      <c r="AG402" s="6"/>
      <c r="AH402" s="6"/>
      <c r="AI402" s="3"/>
      <c r="AJ402" s="6"/>
      <c r="AK402" s="6"/>
    </row>
    <row r="403" spans="1:37">
      <c r="A403" s="6"/>
      <c r="B403" s="3"/>
      <c r="C403" s="6"/>
      <c r="D403" s="6"/>
      <c r="E403" s="6"/>
      <c r="F403" s="6"/>
      <c r="G403" s="6"/>
      <c r="H403" s="6"/>
      <c r="I403" s="6"/>
      <c r="J403" s="19"/>
      <c r="K403" s="3"/>
      <c r="L403" s="3"/>
      <c r="M403" s="3"/>
      <c r="N403" s="3"/>
      <c r="O403" s="3"/>
      <c r="P403" s="3"/>
      <c r="Q403" s="3"/>
      <c r="R403" s="6"/>
      <c r="S403" s="6"/>
      <c r="T403" s="6"/>
      <c r="U403" s="6"/>
      <c r="V403" s="6"/>
      <c r="W403" s="6"/>
      <c r="X403" s="6"/>
      <c r="Y403" s="6"/>
      <c r="Z403" s="6"/>
      <c r="AA403" s="6"/>
      <c r="AB403" s="6"/>
      <c r="AC403" s="6"/>
      <c r="AD403" s="6"/>
      <c r="AE403" s="6"/>
      <c r="AF403" s="6"/>
      <c r="AG403" s="6"/>
      <c r="AH403" s="6"/>
      <c r="AI403" s="3"/>
      <c r="AJ403" s="6"/>
      <c r="AK403" s="6"/>
    </row>
    <row r="404" spans="1:37">
      <c r="A404" s="6"/>
      <c r="B404" s="3"/>
      <c r="C404" s="6"/>
      <c r="D404" s="6"/>
      <c r="E404" s="6"/>
      <c r="F404" s="6"/>
      <c r="G404" s="6"/>
      <c r="H404" s="6"/>
      <c r="I404" s="6"/>
      <c r="J404" s="19"/>
      <c r="K404" s="3"/>
      <c r="L404" s="3"/>
      <c r="M404" s="3"/>
      <c r="N404" s="3"/>
      <c r="O404" s="3"/>
      <c r="P404" s="3"/>
      <c r="Q404" s="3"/>
      <c r="R404" s="6"/>
      <c r="S404" s="6"/>
      <c r="T404" s="6"/>
      <c r="U404" s="6"/>
      <c r="V404" s="6"/>
      <c r="W404" s="6"/>
      <c r="X404" s="6"/>
      <c r="Y404" s="6"/>
      <c r="Z404" s="6"/>
      <c r="AA404" s="6"/>
      <c r="AB404" s="6"/>
      <c r="AC404" s="6"/>
      <c r="AD404" s="6"/>
      <c r="AE404" s="6"/>
      <c r="AF404" s="6"/>
      <c r="AG404" s="6"/>
      <c r="AH404" s="6"/>
      <c r="AI404" s="3"/>
      <c r="AJ404" s="6"/>
      <c r="AK404" s="6"/>
    </row>
    <row r="405" spans="1:37">
      <c r="A405" s="6"/>
      <c r="B405" s="3"/>
      <c r="C405" s="6"/>
      <c r="D405" s="6"/>
      <c r="E405" s="6"/>
      <c r="F405" s="6"/>
      <c r="G405" s="6"/>
      <c r="H405" s="6"/>
      <c r="I405" s="6"/>
      <c r="J405" s="19"/>
      <c r="K405" s="3"/>
      <c r="L405" s="3"/>
      <c r="M405" s="3"/>
      <c r="N405" s="3"/>
      <c r="O405" s="3"/>
      <c r="P405" s="3"/>
      <c r="Q405" s="3"/>
      <c r="R405" s="6"/>
      <c r="S405" s="6"/>
      <c r="T405" s="6"/>
      <c r="U405" s="6"/>
      <c r="V405" s="6"/>
      <c r="W405" s="6"/>
      <c r="X405" s="6"/>
      <c r="Y405" s="6"/>
      <c r="Z405" s="6"/>
      <c r="AA405" s="6"/>
      <c r="AB405" s="6"/>
      <c r="AC405" s="6"/>
      <c r="AD405" s="6"/>
      <c r="AE405" s="6"/>
      <c r="AF405" s="6"/>
      <c r="AG405" s="6"/>
      <c r="AH405" s="6"/>
      <c r="AI405" s="3"/>
      <c r="AJ405" s="6"/>
      <c r="AK405" s="6"/>
    </row>
    <row r="406" spans="1:37">
      <c r="A406" s="6"/>
      <c r="B406" s="3"/>
      <c r="C406" s="6"/>
      <c r="D406" s="6"/>
      <c r="E406" s="6"/>
      <c r="F406" s="6"/>
      <c r="G406" s="6"/>
      <c r="H406" s="6"/>
      <c r="I406" s="6"/>
      <c r="J406" s="19"/>
      <c r="K406" s="3"/>
      <c r="L406" s="3"/>
      <c r="M406" s="3"/>
      <c r="N406" s="3"/>
      <c r="O406" s="3"/>
      <c r="P406" s="3"/>
      <c r="Q406" s="3"/>
      <c r="R406" s="6"/>
      <c r="S406" s="6"/>
      <c r="T406" s="6"/>
      <c r="U406" s="6"/>
      <c r="V406" s="6"/>
      <c r="W406" s="6"/>
      <c r="X406" s="6"/>
      <c r="Y406" s="6"/>
      <c r="Z406" s="6"/>
      <c r="AA406" s="6"/>
      <c r="AB406" s="6"/>
      <c r="AC406" s="6"/>
      <c r="AD406" s="6"/>
      <c r="AE406" s="6"/>
      <c r="AF406" s="6"/>
      <c r="AG406" s="6"/>
      <c r="AH406" s="6"/>
      <c r="AI406" s="3"/>
      <c r="AJ406" s="6"/>
      <c r="AK406" s="6"/>
    </row>
    <row r="407" spans="1:37">
      <c r="A407" s="6"/>
      <c r="B407" s="3"/>
      <c r="C407" s="6"/>
      <c r="D407" s="6"/>
      <c r="E407" s="6"/>
      <c r="F407" s="6"/>
      <c r="G407" s="6"/>
      <c r="H407" s="6"/>
      <c r="I407" s="6"/>
      <c r="J407" s="19"/>
      <c r="K407" s="3"/>
      <c r="L407" s="3"/>
      <c r="M407" s="3"/>
      <c r="N407" s="3"/>
      <c r="O407" s="3"/>
      <c r="P407" s="3"/>
      <c r="Q407" s="3"/>
      <c r="R407" s="6"/>
      <c r="S407" s="6"/>
      <c r="T407" s="6"/>
      <c r="U407" s="6"/>
      <c r="V407" s="6"/>
      <c r="W407" s="6"/>
      <c r="X407" s="6"/>
      <c r="Y407" s="6"/>
      <c r="Z407" s="6"/>
      <c r="AA407" s="6"/>
      <c r="AB407" s="6"/>
      <c r="AC407" s="6"/>
      <c r="AD407" s="6"/>
      <c r="AE407" s="6"/>
      <c r="AF407" s="6"/>
      <c r="AG407" s="6"/>
      <c r="AH407" s="6"/>
      <c r="AI407" s="3"/>
      <c r="AJ407" s="6"/>
      <c r="AK407" s="6"/>
    </row>
    <row r="408" spans="1:37">
      <c r="A408" s="6"/>
      <c r="B408" s="3"/>
      <c r="C408" s="6"/>
      <c r="D408" s="6"/>
      <c r="E408" s="6"/>
      <c r="F408" s="6"/>
      <c r="G408" s="6"/>
      <c r="H408" s="6"/>
      <c r="I408" s="6"/>
      <c r="J408" s="19"/>
      <c r="K408" s="3"/>
      <c r="L408" s="3"/>
      <c r="M408" s="3"/>
      <c r="N408" s="3"/>
      <c r="O408" s="3"/>
      <c r="P408" s="3"/>
      <c r="Q408" s="3"/>
      <c r="R408" s="6"/>
      <c r="S408" s="6"/>
      <c r="T408" s="6"/>
      <c r="U408" s="6"/>
      <c r="V408" s="6"/>
      <c r="W408" s="6"/>
      <c r="X408" s="6"/>
      <c r="Y408" s="6"/>
      <c r="Z408" s="6"/>
      <c r="AA408" s="6"/>
      <c r="AB408" s="6"/>
      <c r="AC408" s="6"/>
      <c r="AD408" s="6"/>
      <c r="AE408" s="6"/>
      <c r="AF408" s="6"/>
      <c r="AG408" s="6"/>
      <c r="AH408" s="6"/>
      <c r="AI408" s="3"/>
      <c r="AJ408" s="6"/>
      <c r="AK408" s="6"/>
    </row>
    <row r="409" spans="1:37">
      <c r="A409" s="6"/>
      <c r="B409" s="3"/>
      <c r="C409" s="6"/>
      <c r="D409" s="6"/>
      <c r="E409" s="6"/>
      <c r="F409" s="6"/>
      <c r="G409" s="6"/>
      <c r="H409" s="6"/>
      <c r="I409" s="6"/>
      <c r="J409" s="19"/>
      <c r="K409" s="3"/>
      <c r="L409" s="3"/>
      <c r="M409" s="3"/>
      <c r="N409" s="3"/>
      <c r="O409" s="3"/>
      <c r="P409" s="3"/>
      <c r="Q409" s="3"/>
      <c r="R409" s="6"/>
      <c r="S409" s="6"/>
      <c r="T409" s="6"/>
      <c r="U409" s="6"/>
      <c r="V409" s="6"/>
      <c r="W409" s="6"/>
      <c r="X409" s="6"/>
      <c r="Y409" s="6"/>
      <c r="Z409" s="6"/>
      <c r="AA409" s="6"/>
      <c r="AB409" s="6"/>
      <c r="AC409" s="6"/>
      <c r="AD409" s="6"/>
      <c r="AE409" s="6"/>
      <c r="AF409" s="6"/>
      <c r="AG409" s="6"/>
      <c r="AH409" s="6"/>
      <c r="AI409" s="3"/>
      <c r="AJ409" s="6"/>
      <c r="AK409" s="6"/>
    </row>
    <row r="410" spans="1:37">
      <c r="A410" s="6"/>
      <c r="B410" s="3"/>
      <c r="C410" s="6"/>
      <c r="D410" s="6"/>
      <c r="E410" s="6"/>
      <c r="F410" s="6"/>
      <c r="G410" s="6"/>
      <c r="H410" s="6"/>
      <c r="I410" s="6"/>
      <c r="J410" s="19"/>
      <c r="K410" s="3"/>
      <c r="L410" s="3"/>
      <c r="M410" s="3"/>
      <c r="N410" s="3"/>
      <c r="O410" s="3"/>
      <c r="P410" s="3"/>
      <c r="Q410" s="3"/>
      <c r="R410" s="6"/>
      <c r="S410" s="6"/>
      <c r="T410" s="6"/>
      <c r="U410" s="6"/>
      <c r="V410" s="6"/>
      <c r="W410" s="6"/>
      <c r="X410" s="6"/>
      <c r="Y410" s="6"/>
      <c r="Z410" s="6"/>
      <c r="AA410" s="6"/>
      <c r="AB410" s="6"/>
      <c r="AC410" s="6"/>
      <c r="AD410" s="6"/>
      <c r="AE410" s="6"/>
      <c r="AF410" s="6"/>
      <c r="AG410" s="6"/>
      <c r="AH410" s="6"/>
      <c r="AI410" s="3"/>
      <c r="AJ410" s="6"/>
      <c r="AK410" s="6"/>
    </row>
    <row r="411" spans="1:37">
      <c r="A411" s="6"/>
      <c r="B411" s="3"/>
      <c r="C411" s="6"/>
      <c r="D411" s="6"/>
      <c r="E411" s="6"/>
      <c r="F411" s="6"/>
      <c r="G411" s="6"/>
      <c r="H411" s="6"/>
      <c r="I411" s="6"/>
      <c r="J411" s="19"/>
      <c r="K411" s="3"/>
      <c r="L411" s="3"/>
      <c r="M411" s="3"/>
      <c r="N411" s="3"/>
      <c r="O411" s="3"/>
      <c r="P411" s="3"/>
      <c r="Q411" s="3"/>
      <c r="R411" s="6"/>
      <c r="S411" s="6"/>
      <c r="T411" s="6"/>
      <c r="U411" s="6"/>
      <c r="V411" s="6"/>
      <c r="W411" s="6"/>
      <c r="X411" s="6"/>
      <c r="Y411" s="6"/>
      <c r="Z411" s="6"/>
      <c r="AA411" s="6"/>
      <c r="AB411" s="6"/>
      <c r="AC411" s="6"/>
      <c r="AD411" s="6"/>
      <c r="AE411" s="6"/>
      <c r="AF411" s="6"/>
      <c r="AG411" s="6"/>
      <c r="AH411" s="6"/>
      <c r="AI411" s="3"/>
      <c r="AJ411" s="6"/>
      <c r="AK411" s="6"/>
    </row>
    <row r="412" spans="1:37">
      <c r="A412" s="6"/>
      <c r="B412" s="3"/>
      <c r="C412" s="6"/>
      <c r="D412" s="6"/>
      <c r="E412" s="6"/>
      <c r="F412" s="6"/>
      <c r="G412" s="6"/>
      <c r="H412" s="6"/>
      <c r="I412" s="6"/>
      <c r="J412" s="19"/>
      <c r="K412" s="3"/>
      <c r="L412" s="3"/>
      <c r="M412" s="3"/>
      <c r="N412" s="3"/>
      <c r="O412" s="3"/>
      <c r="P412" s="3"/>
      <c r="Q412" s="3"/>
      <c r="R412" s="6"/>
      <c r="S412" s="6"/>
      <c r="T412" s="6"/>
      <c r="U412" s="6"/>
      <c r="V412" s="6"/>
      <c r="W412" s="6"/>
      <c r="X412" s="6"/>
      <c r="Y412" s="6"/>
      <c r="Z412" s="6"/>
      <c r="AA412" s="6"/>
      <c r="AB412" s="6"/>
      <c r="AC412" s="6"/>
      <c r="AD412" s="6"/>
      <c r="AE412" s="6"/>
      <c r="AF412" s="6"/>
      <c r="AG412" s="6"/>
      <c r="AH412" s="6"/>
      <c r="AI412" s="3"/>
      <c r="AJ412" s="6"/>
      <c r="AK412" s="6"/>
    </row>
    <row r="413" spans="1:37">
      <c r="A413" s="6"/>
      <c r="B413" s="3"/>
      <c r="C413" s="6"/>
      <c r="D413" s="6"/>
      <c r="E413" s="6"/>
      <c r="F413" s="6"/>
      <c r="G413" s="6"/>
      <c r="H413" s="6"/>
      <c r="I413" s="6"/>
      <c r="J413" s="19"/>
      <c r="K413" s="3"/>
      <c r="L413" s="3"/>
      <c r="M413" s="3"/>
      <c r="N413" s="3"/>
      <c r="O413" s="3"/>
      <c r="P413" s="3"/>
      <c r="Q413" s="3"/>
      <c r="R413" s="6"/>
      <c r="S413" s="6"/>
      <c r="T413" s="6"/>
      <c r="U413" s="6"/>
      <c r="V413" s="6"/>
      <c r="W413" s="6"/>
      <c r="X413" s="6"/>
      <c r="Y413" s="6"/>
      <c r="Z413" s="6"/>
      <c r="AA413" s="6"/>
      <c r="AB413" s="6"/>
      <c r="AC413" s="6"/>
      <c r="AD413" s="6"/>
      <c r="AE413" s="6"/>
      <c r="AF413" s="6"/>
      <c r="AG413" s="6"/>
      <c r="AH413" s="6"/>
      <c r="AI413" s="3"/>
      <c r="AJ413" s="6"/>
      <c r="AK413" s="6"/>
    </row>
    <row r="414" spans="1:37">
      <c r="A414" s="6"/>
      <c r="B414" s="3"/>
      <c r="C414" s="6"/>
      <c r="D414" s="6"/>
      <c r="E414" s="6"/>
      <c r="F414" s="6"/>
      <c r="G414" s="6"/>
      <c r="H414" s="6"/>
      <c r="I414" s="6"/>
      <c r="J414" s="19"/>
      <c r="K414" s="3"/>
      <c r="L414" s="3"/>
      <c r="M414" s="3"/>
      <c r="N414" s="3"/>
      <c r="O414" s="3"/>
      <c r="P414" s="3"/>
      <c r="Q414" s="3"/>
      <c r="R414" s="6"/>
      <c r="S414" s="6"/>
      <c r="T414" s="6"/>
      <c r="U414" s="6"/>
      <c r="V414" s="6"/>
      <c r="W414" s="6"/>
      <c r="X414" s="6"/>
      <c r="Y414" s="6"/>
      <c r="Z414" s="6"/>
      <c r="AA414" s="6"/>
      <c r="AB414" s="6"/>
      <c r="AC414" s="6"/>
      <c r="AD414" s="6"/>
      <c r="AE414" s="6"/>
      <c r="AF414" s="6"/>
      <c r="AG414" s="6"/>
      <c r="AH414" s="6"/>
      <c r="AI414" s="3"/>
      <c r="AJ414" s="6"/>
      <c r="AK414" s="6"/>
    </row>
    <row r="415" spans="1:37">
      <c r="A415" s="6"/>
      <c r="B415" s="3"/>
      <c r="C415" s="6"/>
      <c r="D415" s="6"/>
      <c r="E415" s="6"/>
      <c r="F415" s="6"/>
      <c r="G415" s="6"/>
      <c r="H415" s="6"/>
      <c r="I415" s="6"/>
      <c r="J415" s="19"/>
      <c r="K415" s="3"/>
      <c r="L415" s="3"/>
      <c r="M415" s="3"/>
      <c r="N415" s="3"/>
      <c r="O415" s="3"/>
      <c r="P415" s="3"/>
      <c r="Q415" s="3"/>
      <c r="R415" s="6"/>
      <c r="S415" s="6"/>
      <c r="T415" s="6"/>
      <c r="U415" s="6"/>
      <c r="V415" s="6"/>
      <c r="W415" s="6"/>
      <c r="X415" s="6"/>
      <c r="Y415" s="6"/>
      <c r="Z415" s="6"/>
      <c r="AA415" s="6"/>
      <c r="AB415" s="6"/>
      <c r="AC415" s="6"/>
      <c r="AD415" s="6"/>
      <c r="AE415" s="6"/>
      <c r="AF415" s="6"/>
      <c r="AG415" s="6"/>
      <c r="AH415" s="6"/>
      <c r="AI415" s="3"/>
      <c r="AJ415" s="6"/>
      <c r="AK415" s="6"/>
    </row>
    <row r="416" spans="1:37">
      <c r="A416" s="6"/>
      <c r="B416" s="3"/>
      <c r="C416" s="6"/>
      <c r="D416" s="6"/>
      <c r="E416" s="6"/>
      <c r="F416" s="6"/>
      <c r="G416" s="6"/>
      <c r="H416" s="6"/>
      <c r="I416" s="6"/>
      <c r="J416" s="19"/>
      <c r="K416" s="3"/>
      <c r="L416" s="3"/>
      <c r="M416" s="3"/>
      <c r="N416" s="3"/>
      <c r="O416" s="3"/>
      <c r="P416" s="3"/>
      <c r="Q416" s="3"/>
      <c r="R416" s="6"/>
      <c r="S416" s="6"/>
      <c r="T416" s="6"/>
      <c r="U416" s="6"/>
      <c r="V416" s="6"/>
      <c r="W416" s="6"/>
      <c r="X416" s="6"/>
      <c r="Y416" s="6"/>
      <c r="Z416" s="6"/>
      <c r="AA416" s="6"/>
      <c r="AB416" s="6"/>
      <c r="AC416" s="6"/>
      <c r="AD416" s="6"/>
      <c r="AE416" s="6"/>
      <c r="AF416" s="6"/>
      <c r="AG416" s="6"/>
      <c r="AH416" s="6"/>
      <c r="AI416" s="3"/>
      <c r="AJ416" s="6"/>
      <c r="AK416" s="6"/>
    </row>
    <row r="417" spans="1:37">
      <c r="A417" s="6"/>
      <c r="B417" s="3"/>
      <c r="C417" s="6"/>
      <c r="D417" s="6"/>
      <c r="E417" s="6"/>
      <c r="F417" s="6"/>
      <c r="G417" s="6"/>
      <c r="H417" s="6"/>
      <c r="I417" s="6"/>
      <c r="J417" s="19"/>
      <c r="K417" s="3"/>
      <c r="L417" s="3"/>
      <c r="M417" s="3"/>
      <c r="N417" s="3"/>
      <c r="O417" s="3"/>
      <c r="P417" s="3"/>
      <c r="Q417" s="3"/>
      <c r="R417" s="6"/>
      <c r="S417" s="6"/>
      <c r="T417" s="6"/>
      <c r="U417" s="6"/>
      <c r="V417" s="6"/>
      <c r="W417" s="6"/>
      <c r="X417" s="6"/>
      <c r="Y417" s="6"/>
      <c r="Z417" s="6"/>
      <c r="AA417" s="6"/>
      <c r="AB417" s="6"/>
      <c r="AC417" s="6"/>
      <c r="AD417" s="6"/>
      <c r="AE417" s="6"/>
      <c r="AF417" s="6"/>
      <c r="AG417" s="6"/>
      <c r="AH417" s="6"/>
      <c r="AI417" s="3"/>
      <c r="AJ417" s="6"/>
      <c r="AK417" s="6"/>
    </row>
    <row r="418" spans="1:37">
      <c r="A418" s="6"/>
      <c r="B418" s="3"/>
      <c r="C418" s="6"/>
      <c r="D418" s="6"/>
      <c r="E418" s="6"/>
      <c r="F418" s="6"/>
      <c r="G418" s="6"/>
      <c r="H418" s="6"/>
      <c r="I418" s="6"/>
      <c r="J418" s="19"/>
      <c r="K418" s="3"/>
      <c r="L418" s="3"/>
      <c r="M418" s="3"/>
      <c r="N418" s="3"/>
      <c r="O418" s="3"/>
      <c r="P418" s="3"/>
      <c r="Q418" s="3"/>
      <c r="R418" s="6"/>
      <c r="S418" s="6"/>
      <c r="T418" s="6"/>
      <c r="U418" s="6"/>
      <c r="V418" s="6"/>
      <c r="W418" s="6"/>
      <c r="X418" s="6"/>
      <c r="Y418" s="6"/>
      <c r="Z418" s="6"/>
      <c r="AA418" s="6"/>
      <c r="AB418" s="6"/>
      <c r="AC418" s="6"/>
      <c r="AD418" s="6"/>
      <c r="AE418" s="6"/>
      <c r="AF418" s="6"/>
      <c r="AG418" s="6"/>
      <c r="AH418" s="6"/>
      <c r="AI418" s="3"/>
      <c r="AJ418" s="6"/>
      <c r="AK418" s="6"/>
    </row>
    <row r="419" spans="1:37">
      <c r="A419" s="6"/>
      <c r="B419" s="3"/>
      <c r="C419" s="6"/>
      <c r="D419" s="6"/>
      <c r="E419" s="6"/>
      <c r="F419" s="6"/>
      <c r="G419" s="6"/>
      <c r="H419" s="6"/>
      <c r="I419" s="6"/>
      <c r="J419" s="19"/>
      <c r="K419" s="3"/>
      <c r="L419" s="3"/>
      <c r="M419" s="3"/>
      <c r="N419" s="3"/>
      <c r="O419" s="3"/>
      <c r="P419" s="3"/>
      <c r="Q419" s="3"/>
      <c r="R419" s="6"/>
      <c r="S419" s="6"/>
      <c r="T419" s="6"/>
      <c r="U419" s="6"/>
      <c r="V419" s="6"/>
      <c r="W419" s="6"/>
      <c r="X419" s="6"/>
      <c r="Y419" s="6"/>
      <c r="Z419" s="6"/>
      <c r="AA419" s="6"/>
      <c r="AB419" s="6"/>
      <c r="AC419" s="6"/>
      <c r="AD419" s="6"/>
      <c r="AE419" s="6"/>
      <c r="AF419" s="6"/>
      <c r="AG419" s="6"/>
      <c r="AH419" s="6"/>
      <c r="AI419" s="3"/>
      <c r="AJ419" s="6"/>
      <c r="AK419" s="6"/>
    </row>
    <row r="420" spans="1:37">
      <c r="A420" s="6"/>
      <c r="B420" s="3"/>
      <c r="C420" s="6"/>
      <c r="D420" s="6"/>
      <c r="E420" s="6"/>
      <c r="F420" s="6"/>
      <c r="G420" s="6"/>
      <c r="H420" s="6"/>
      <c r="I420" s="6"/>
      <c r="J420" s="19"/>
      <c r="K420" s="3"/>
      <c r="L420" s="3"/>
      <c r="M420" s="3"/>
      <c r="N420" s="3"/>
      <c r="O420" s="3"/>
      <c r="P420" s="3"/>
      <c r="Q420" s="3"/>
      <c r="R420" s="6"/>
      <c r="S420" s="6"/>
      <c r="T420" s="6"/>
      <c r="U420" s="6"/>
      <c r="V420" s="6"/>
      <c r="W420" s="6"/>
      <c r="X420" s="6"/>
      <c r="Y420" s="6"/>
      <c r="Z420" s="6"/>
      <c r="AA420" s="6"/>
      <c r="AB420" s="6"/>
      <c r="AC420" s="6"/>
      <c r="AD420" s="6"/>
      <c r="AE420" s="6"/>
      <c r="AF420" s="6"/>
      <c r="AG420" s="6"/>
      <c r="AH420" s="6"/>
      <c r="AI420" s="3"/>
      <c r="AJ420" s="6"/>
      <c r="AK420" s="6"/>
    </row>
    <row r="421" spans="1:37">
      <c r="A421" s="6"/>
      <c r="B421" s="3"/>
      <c r="C421" s="6"/>
      <c r="D421" s="6"/>
      <c r="E421" s="6"/>
      <c r="F421" s="6"/>
      <c r="G421" s="6"/>
      <c r="H421" s="6"/>
      <c r="I421" s="6"/>
      <c r="J421" s="19"/>
      <c r="K421" s="3"/>
      <c r="L421" s="3"/>
      <c r="M421" s="3"/>
      <c r="N421" s="3"/>
      <c r="O421" s="3"/>
      <c r="P421" s="3"/>
      <c r="Q421" s="3"/>
      <c r="R421" s="6"/>
      <c r="S421" s="6"/>
      <c r="T421" s="6"/>
      <c r="U421" s="6"/>
      <c r="V421" s="6"/>
      <c r="W421" s="6"/>
      <c r="X421" s="6"/>
      <c r="Y421" s="6"/>
      <c r="Z421" s="6"/>
      <c r="AA421" s="6"/>
      <c r="AB421" s="6"/>
      <c r="AC421" s="6"/>
      <c r="AD421" s="6"/>
      <c r="AE421" s="6"/>
      <c r="AF421" s="6"/>
      <c r="AG421" s="6"/>
      <c r="AH421" s="6"/>
      <c r="AI421" s="3"/>
      <c r="AJ421" s="6"/>
      <c r="AK421" s="6"/>
    </row>
    <row r="422" spans="1:37">
      <c r="A422" s="6"/>
      <c r="B422" s="3"/>
      <c r="C422" s="6"/>
      <c r="D422" s="6"/>
      <c r="E422" s="6"/>
      <c r="F422" s="6"/>
      <c r="G422" s="6"/>
      <c r="H422" s="6"/>
      <c r="I422" s="6"/>
      <c r="J422" s="19"/>
      <c r="K422" s="3"/>
      <c r="L422" s="3"/>
      <c r="M422" s="3"/>
      <c r="N422" s="3"/>
      <c r="O422" s="3"/>
      <c r="P422" s="3"/>
      <c r="Q422" s="3"/>
      <c r="R422" s="6"/>
      <c r="S422" s="6"/>
      <c r="T422" s="6"/>
      <c r="U422" s="6"/>
      <c r="V422" s="6"/>
      <c r="W422" s="6"/>
      <c r="X422" s="6"/>
      <c r="Y422" s="6"/>
      <c r="Z422" s="6"/>
      <c r="AA422" s="6"/>
      <c r="AB422" s="6"/>
      <c r="AC422" s="6"/>
      <c r="AD422" s="6"/>
      <c r="AE422" s="6"/>
      <c r="AF422" s="6"/>
      <c r="AG422" s="6"/>
      <c r="AH422" s="6"/>
      <c r="AI422" s="3"/>
      <c r="AJ422" s="6"/>
      <c r="AK422" s="6"/>
    </row>
    <row r="423" spans="1:37">
      <c r="A423" s="6"/>
      <c r="B423" s="3"/>
      <c r="C423" s="6"/>
      <c r="D423" s="6"/>
      <c r="E423" s="6"/>
      <c r="F423" s="6"/>
      <c r="G423" s="6"/>
      <c r="H423" s="6"/>
      <c r="I423" s="6"/>
      <c r="J423" s="19"/>
      <c r="K423" s="3"/>
      <c r="L423" s="3"/>
      <c r="M423" s="3"/>
      <c r="N423" s="3"/>
      <c r="O423" s="3"/>
      <c r="P423" s="3"/>
      <c r="Q423" s="3"/>
      <c r="R423" s="6"/>
      <c r="S423" s="6"/>
      <c r="T423" s="6"/>
      <c r="U423" s="6"/>
      <c r="V423" s="6"/>
      <c r="W423" s="6"/>
      <c r="X423" s="6"/>
      <c r="Y423" s="6"/>
      <c r="Z423" s="6"/>
      <c r="AA423" s="6"/>
      <c r="AB423" s="6"/>
      <c r="AC423" s="6"/>
      <c r="AD423" s="6"/>
      <c r="AE423" s="6"/>
      <c r="AF423" s="6"/>
      <c r="AG423" s="6"/>
      <c r="AH423" s="6"/>
      <c r="AI423" s="3"/>
      <c r="AJ423" s="6"/>
      <c r="AK423" s="6"/>
    </row>
    <row r="424" spans="1:37">
      <c r="A424" s="6"/>
      <c r="B424" s="3"/>
      <c r="C424" s="6"/>
      <c r="D424" s="6"/>
      <c r="E424" s="6"/>
      <c r="F424" s="6"/>
      <c r="G424" s="6"/>
      <c r="H424" s="6"/>
      <c r="I424" s="6"/>
      <c r="J424" s="19"/>
      <c r="K424" s="3"/>
      <c r="L424" s="3"/>
      <c r="M424" s="3"/>
      <c r="N424" s="3"/>
      <c r="O424" s="3"/>
      <c r="P424" s="3"/>
      <c r="Q424" s="3"/>
      <c r="R424" s="6"/>
      <c r="S424" s="6"/>
      <c r="T424" s="6"/>
      <c r="U424" s="6"/>
      <c r="V424" s="6"/>
      <c r="W424" s="6"/>
      <c r="X424" s="6"/>
      <c r="Y424" s="6"/>
      <c r="Z424" s="6"/>
      <c r="AA424" s="6"/>
      <c r="AB424" s="6"/>
      <c r="AC424" s="6"/>
      <c r="AD424" s="6"/>
      <c r="AE424" s="6"/>
      <c r="AF424" s="6"/>
      <c r="AG424" s="6"/>
      <c r="AH424" s="6"/>
      <c r="AI424" s="3"/>
      <c r="AJ424" s="6"/>
      <c r="AK424" s="6"/>
    </row>
    <row r="425" spans="1:37">
      <c r="A425" s="6"/>
      <c r="B425" s="3"/>
      <c r="C425" s="6"/>
      <c r="D425" s="6"/>
      <c r="E425" s="6"/>
      <c r="F425" s="6"/>
      <c r="G425" s="6"/>
      <c r="H425" s="6"/>
      <c r="I425" s="6"/>
      <c r="J425" s="19"/>
      <c r="K425" s="3"/>
      <c r="L425" s="3"/>
      <c r="M425" s="3"/>
      <c r="N425" s="3"/>
      <c r="O425" s="3"/>
      <c r="P425" s="3"/>
      <c r="Q425" s="3"/>
      <c r="R425" s="6"/>
      <c r="S425" s="6"/>
      <c r="T425" s="6"/>
      <c r="U425" s="6"/>
      <c r="V425" s="6"/>
      <c r="W425" s="6"/>
      <c r="X425" s="6"/>
      <c r="Y425" s="6"/>
      <c r="Z425" s="6"/>
      <c r="AA425" s="6"/>
      <c r="AB425" s="6"/>
      <c r="AC425" s="6"/>
      <c r="AD425" s="6"/>
      <c r="AE425" s="6"/>
      <c r="AF425" s="6"/>
      <c r="AG425" s="6"/>
      <c r="AH425" s="6"/>
      <c r="AI425" s="3"/>
      <c r="AJ425" s="6"/>
      <c r="AK425" s="6"/>
    </row>
    <row r="426" spans="1:37">
      <c r="A426" s="6"/>
      <c r="B426" s="3"/>
      <c r="C426" s="6"/>
      <c r="D426" s="6"/>
      <c r="E426" s="6"/>
      <c r="F426" s="6"/>
      <c r="G426" s="6"/>
      <c r="H426" s="6"/>
      <c r="I426" s="6"/>
      <c r="J426" s="19"/>
      <c r="K426" s="3"/>
      <c r="L426" s="3"/>
      <c r="M426" s="3"/>
      <c r="N426" s="3"/>
      <c r="O426" s="3"/>
      <c r="P426" s="3"/>
      <c r="Q426" s="3"/>
      <c r="R426" s="6"/>
      <c r="S426" s="6"/>
      <c r="T426" s="6"/>
      <c r="U426" s="6"/>
      <c r="V426" s="6"/>
      <c r="W426" s="6"/>
      <c r="X426" s="6"/>
      <c r="Y426" s="6"/>
      <c r="Z426" s="6"/>
      <c r="AA426" s="6"/>
      <c r="AB426" s="6"/>
      <c r="AC426" s="6"/>
      <c r="AD426" s="6"/>
      <c r="AE426" s="6"/>
      <c r="AF426" s="6"/>
      <c r="AG426" s="6"/>
      <c r="AH426" s="6"/>
      <c r="AI426" s="3"/>
      <c r="AJ426" s="6"/>
      <c r="AK426" s="6"/>
    </row>
    <row r="427" spans="1:37">
      <c r="A427" s="6"/>
      <c r="B427" s="3"/>
      <c r="C427" s="6"/>
      <c r="D427" s="6"/>
      <c r="E427" s="6"/>
      <c r="F427" s="6"/>
      <c r="G427" s="6"/>
      <c r="H427" s="6"/>
      <c r="I427" s="6"/>
      <c r="J427" s="19"/>
      <c r="K427" s="3"/>
      <c r="L427" s="3"/>
      <c r="M427" s="3"/>
      <c r="N427" s="3"/>
      <c r="O427" s="3"/>
      <c r="P427" s="3"/>
      <c r="Q427" s="3"/>
      <c r="R427" s="6"/>
      <c r="S427" s="6"/>
      <c r="T427" s="6"/>
      <c r="U427" s="6"/>
      <c r="V427" s="6"/>
      <c r="W427" s="6"/>
      <c r="X427" s="6"/>
      <c r="Y427" s="6"/>
      <c r="Z427" s="6"/>
      <c r="AA427" s="6"/>
      <c r="AB427" s="6"/>
      <c r="AC427" s="6"/>
      <c r="AD427" s="6"/>
      <c r="AE427" s="6"/>
      <c r="AF427" s="6"/>
      <c r="AG427" s="6"/>
      <c r="AH427" s="6"/>
      <c r="AI427" s="3"/>
      <c r="AJ427" s="6"/>
      <c r="AK427" s="6"/>
    </row>
    <row r="428" spans="1:37">
      <c r="A428" s="6"/>
      <c r="B428" s="3"/>
      <c r="C428" s="6"/>
      <c r="D428" s="6"/>
      <c r="E428" s="6"/>
      <c r="F428" s="6"/>
      <c r="G428" s="6"/>
      <c r="H428" s="6"/>
      <c r="I428" s="6"/>
      <c r="J428" s="19"/>
      <c r="K428" s="3"/>
      <c r="L428" s="3"/>
      <c r="M428" s="3"/>
      <c r="N428" s="3"/>
      <c r="O428" s="3"/>
      <c r="P428" s="3"/>
      <c r="Q428" s="3"/>
      <c r="R428" s="6"/>
      <c r="S428" s="6"/>
      <c r="T428" s="6"/>
      <c r="U428" s="6"/>
      <c r="V428" s="6"/>
      <c r="W428" s="6"/>
      <c r="X428" s="6"/>
      <c r="Y428" s="6"/>
      <c r="Z428" s="6"/>
      <c r="AA428" s="6"/>
      <c r="AB428" s="6"/>
      <c r="AC428" s="6"/>
      <c r="AD428" s="6"/>
      <c r="AE428" s="6"/>
      <c r="AF428" s="6"/>
      <c r="AG428" s="6"/>
      <c r="AH428" s="6"/>
      <c r="AI428" s="3"/>
      <c r="AJ428" s="6"/>
      <c r="AK428" s="6"/>
    </row>
    <row r="429" spans="1:37">
      <c r="A429" s="6"/>
      <c r="B429" s="3"/>
      <c r="C429" s="6"/>
      <c r="D429" s="6"/>
      <c r="E429" s="6"/>
      <c r="F429" s="6"/>
      <c r="G429" s="6"/>
      <c r="H429" s="6"/>
      <c r="I429" s="6"/>
      <c r="J429" s="19"/>
      <c r="K429" s="3"/>
      <c r="L429" s="3"/>
      <c r="M429" s="3"/>
      <c r="N429" s="3"/>
      <c r="O429" s="3"/>
      <c r="P429" s="3"/>
      <c r="Q429" s="3"/>
      <c r="R429" s="6"/>
      <c r="S429" s="6"/>
      <c r="T429" s="6"/>
      <c r="U429" s="6"/>
      <c r="V429" s="6"/>
      <c r="W429" s="6"/>
      <c r="X429" s="6"/>
      <c r="Y429" s="6"/>
      <c r="Z429" s="6"/>
      <c r="AA429" s="6"/>
      <c r="AB429" s="6"/>
      <c r="AC429" s="6"/>
      <c r="AD429" s="6"/>
      <c r="AE429" s="6"/>
      <c r="AF429" s="6"/>
      <c r="AG429" s="6"/>
      <c r="AH429" s="6"/>
      <c r="AI429" s="3"/>
      <c r="AJ429" s="6"/>
      <c r="AK429" s="6"/>
    </row>
    <row r="430" spans="1:37">
      <c r="A430" s="6"/>
      <c r="B430" s="3"/>
      <c r="C430" s="6"/>
      <c r="D430" s="6"/>
      <c r="E430" s="6"/>
      <c r="F430" s="6"/>
      <c r="G430" s="6"/>
      <c r="H430" s="6"/>
      <c r="I430" s="6"/>
      <c r="J430" s="19"/>
      <c r="K430" s="3"/>
      <c r="L430" s="3"/>
      <c r="M430" s="3"/>
      <c r="N430" s="3"/>
      <c r="O430" s="3"/>
      <c r="P430" s="3"/>
      <c r="Q430" s="3"/>
      <c r="R430" s="6"/>
      <c r="S430" s="6"/>
      <c r="T430" s="6"/>
      <c r="U430" s="6"/>
      <c r="V430" s="6"/>
      <c r="W430" s="6"/>
      <c r="X430" s="6"/>
      <c r="Y430" s="6"/>
      <c r="Z430" s="6"/>
      <c r="AA430" s="6"/>
      <c r="AB430" s="6"/>
      <c r="AC430" s="6"/>
      <c r="AD430" s="6"/>
      <c r="AE430" s="6"/>
      <c r="AF430" s="6"/>
      <c r="AG430" s="6"/>
      <c r="AH430" s="6"/>
      <c r="AI430" s="3"/>
      <c r="AJ430" s="6"/>
      <c r="AK430" s="6"/>
    </row>
    <row r="431" spans="1:37">
      <c r="A431" s="6"/>
      <c r="B431" s="3"/>
      <c r="C431" s="6"/>
      <c r="D431" s="6"/>
      <c r="E431" s="6"/>
      <c r="F431" s="6"/>
      <c r="G431" s="6"/>
      <c r="H431" s="6"/>
      <c r="I431" s="6"/>
      <c r="J431" s="19"/>
      <c r="K431" s="3"/>
      <c r="L431" s="3"/>
      <c r="M431" s="3"/>
      <c r="N431" s="3"/>
      <c r="O431" s="3"/>
      <c r="P431" s="3"/>
      <c r="Q431" s="3"/>
      <c r="R431" s="6"/>
      <c r="S431" s="6"/>
      <c r="T431" s="6"/>
      <c r="U431" s="6"/>
      <c r="V431" s="6"/>
      <c r="W431" s="6"/>
      <c r="X431" s="6"/>
      <c r="Y431" s="6"/>
      <c r="Z431" s="6"/>
      <c r="AA431" s="6"/>
      <c r="AB431" s="6"/>
      <c r="AC431" s="6"/>
      <c r="AD431" s="6"/>
      <c r="AE431" s="6"/>
      <c r="AF431" s="6"/>
      <c r="AG431" s="6"/>
      <c r="AH431" s="6"/>
      <c r="AI431" s="3"/>
      <c r="AJ431" s="6"/>
      <c r="AK431" s="6"/>
    </row>
    <row r="432" spans="1:37">
      <c r="A432" s="6"/>
      <c r="B432" s="3"/>
      <c r="C432" s="6"/>
      <c r="D432" s="6"/>
      <c r="E432" s="6"/>
      <c r="F432" s="6"/>
      <c r="G432" s="6"/>
      <c r="H432" s="6"/>
      <c r="I432" s="6"/>
      <c r="J432" s="19"/>
      <c r="K432" s="3"/>
      <c r="L432" s="3"/>
      <c r="M432" s="3"/>
      <c r="N432" s="3"/>
      <c r="O432" s="3"/>
      <c r="P432" s="3"/>
      <c r="Q432" s="3"/>
      <c r="R432" s="6"/>
      <c r="S432" s="6"/>
      <c r="T432" s="6"/>
      <c r="U432" s="6"/>
      <c r="V432" s="6"/>
      <c r="W432" s="6"/>
      <c r="X432" s="6"/>
      <c r="Y432" s="6"/>
      <c r="Z432" s="6"/>
      <c r="AA432" s="6"/>
      <c r="AB432" s="6"/>
      <c r="AC432" s="6"/>
      <c r="AD432" s="6"/>
      <c r="AE432" s="6"/>
      <c r="AF432" s="6"/>
      <c r="AG432" s="6"/>
      <c r="AH432" s="6"/>
      <c r="AI432" s="3"/>
      <c r="AJ432" s="6"/>
      <c r="AK432" s="6"/>
    </row>
    <row r="433" spans="1:37">
      <c r="A433" s="6"/>
      <c r="B433" s="3"/>
      <c r="C433" s="6"/>
      <c r="D433" s="6"/>
      <c r="E433" s="6"/>
      <c r="F433" s="6"/>
      <c r="G433" s="6"/>
      <c r="H433" s="6"/>
      <c r="I433" s="6"/>
      <c r="J433" s="19"/>
      <c r="K433" s="3"/>
      <c r="L433" s="3"/>
      <c r="M433" s="3"/>
      <c r="N433" s="3"/>
      <c r="O433" s="3"/>
      <c r="P433" s="3"/>
      <c r="Q433" s="3"/>
      <c r="R433" s="6"/>
      <c r="S433" s="6"/>
      <c r="T433" s="6"/>
      <c r="U433" s="6"/>
      <c r="V433" s="6"/>
      <c r="W433" s="6"/>
      <c r="X433" s="6"/>
      <c r="Y433" s="6"/>
      <c r="Z433" s="6"/>
      <c r="AA433" s="6"/>
      <c r="AB433" s="6"/>
      <c r="AC433" s="6"/>
      <c r="AD433" s="6"/>
      <c r="AE433" s="6"/>
      <c r="AF433" s="6"/>
      <c r="AG433" s="6"/>
      <c r="AH433" s="6"/>
      <c r="AI433" s="3"/>
      <c r="AJ433" s="6"/>
      <c r="AK433" s="6"/>
    </row>
    <row r="434" spans="1:37">
      <c r="A434" s="6"/>
      <c r="B434" s="3"/>
      <c r="C434" s="6"/>
      <c r="D434" s="6"/>
      <c r="E434" s="6"/>
      <c r="F434" s="6"/>
      <c r="G434" s="6"/>
      <c r="H434" s="6"/>
      <c r="I434" s="6"/>
      <c r="J434" s="19"/>
      <c r="K434" s="3"/>
      <c r="L434" s="3"/>
      <c r="M434" s="3"/>
      <c r="N434" s="3"/>
      <c r="O434" s="3"/>
      <c r="P434" s="3"/>
      <c r="Q434" s="3"/>
      <c r="R434" s="6"/>
      <c r="S434" s="6"/>
      <c r="T434" s="6"/>
      <c r="U434" s="6"/>
      <c r="V434" s="6"/>
      <c r="W434" s="6"/>
      <c r="X434" s="6"/>
      <c r="Y434" s="6"/>
      <c r="Z434" s="6"/>
      <c r="AA434" s="6"/>
      <c r="AB434" s="6"/>
      <c r="AC434" s="6"/>
      <c r="AD434" s="6"/>
      <c r="AE434" s="6"/>
      <c r="AF434" s="6"/>
      <c r="AG434" s="6"/>
      <c r="AH434" s="6"/>
      <c r="AI434" s="3"/>
      <c r="AJ434" s="6"/>
      <c r="AK434" s="6"/>
    </row>
    <row r="435" spans="1:37">
      <c r="A435" s="6"/>
      <c r="B435" s="3"/>
      <c r="C435" s="6"/>
      <c r="D435" s="6"/>
      <c r="E435" s="6"/>
      <c r="F435" s="6"/>
      <c r="G435" s="6"/>
      <c r="H435" s="6"/>
      <c r="I435" s="6"/>
      <c r="J435" s="19"/>
      <c r="K435" s="3"/>
      <c r="L435" s="3"/>
      <c r="M435" s="3"/>
      <c r="N435" s="3"/>
      <c r="O435" s="3"/>
      <c r="P435" s="3"/>
      <c r="Q435" s="3"/>
      <c r="R435" s="6"/>
      <c r="S435" s="6"/>
      <c r="T435" s="6"/>
      <c r="U435" s="6"/>
      <c r="V435" s="6"/>
      <c r="W435" s="6"/>
      <c r="X435" s="6"/>
      <c r="Y435" s="6"/>
      <c r="Z435" s="6"/>
      <c r="AA435" s="6"/>
      <c r="AB435" s="6"/>
      <c r="AC435" s="6"/>
      <c r="AD435" s="6"/>
      <c r="AE435" s="6"/>
      <c r="AF435" s="6"/>
      <c r="AG435" s="6"/>
      <c r="AH435" s="6"/>
      <c r="AI435" s="3"/>
      <c r="AJ435" s="6"/>
      <c r="AK435" s="6"/>
    </row>
    <row r="436" spans="1:37">
      <c r="A436" s="6"/>
      <c r="B436" s="3"/>
      <c r="C436" s="6"/>
      <c r="D436" s="6"/>
      <c r="E436" s="6"/>
      <c r="F436" s="6"/>
      <c r="G436" s="6"/>
      <c r="H436" s="6"/>
      <c r="I436" s="6"/>
      <c r="J436" s="19"/>
      <c r="K436" s="3"/>
      <c r="L436" s="3"/>
      <c r="M436" s="3"/>
      <c r="N436" s="3"/>
      <c r="O436" s="3"/>
      <c r="P436" s="3"/>
      <c r="Q436" s="3"/>
      <c r="R436" s="6"/>
      <c r="S436" s="6"/>
      <c r="T436" s="6"/>
      <c r="U436" s="6"/>
      <c r="V436" s="6"/>
      <c r="W436" s="6"/>
      <c r="X436" s="6"/>
      <c r="Y436" s="6"/>
      <c r="Z436" s="6"/>
      <c r="AA436" s="6"/>
      <c r="AB436" s="6"/>
      <c r="AC436" s="6"/>
      <c r="AD436" s="6"/>
      <c r="AE436" s="6"/>
      <c r="AF436" s="6"/>
      <c r="AG436" s="6"/>
      <c r="AH436" s="6"/>
      <c r="AI436" s="3"/>
      <c r="AJ436" s="6"/>
      <c r="AK436" s="6"/>
    </row>
    <row r="437" spans="1:37">
      <c r="A437" s="6"/>
      <c r="B437" s="3"/>
      <c r="C437" s="6"/>
      <c r="D437" s="6"/>
      <c r="E437" s="6"/>
      <c r="F437" s="6"/>
      <c r="G437" s="6"/>
      <c r="H437" s="6"/>
      <c r="I437" s="6"/>
      <c r="J437" s="19"/>
      <c r="K437" s="3"/>
      <c r="L437" s="3"/>
      <c r="M437" s="3"/>
      <c r="N437" s="3"/>
      <c r="O437" s="3"/>
      <c r="P437" s="3"/>
      <c r="Q437" s="3"/>
      <c r="R437" s="6"/>
      <c r="S437" s="6"/>
      <c r="T437" s="6"/>
      <c r="U437" s="6"/>
      <c r="V437" s="6"/>
      <c r="W437" s="6"/>
      <c r="X437" s="6"/>
      <c r="Y437" s="6"/>
      <c r="Z437" s="6"/>
      <c r="AA437" s="6"/>
      <c r="AB437" s="6"/>
      <c r="AC437" s="6"/>
      <c r="AD437" s="6"/>
      <c r="AE437" s="6"/>
      <c r="AF437" s="6"/>
      <c r="AG437" s="6"/>
      <c r="AH437" s="6"/>
      <c r="AI437" s="3"/>
      <c r="AJ437" s="6"/>
      <c r="AK437" s="6"/>
    </row>
    <row r="438" spans="1:37">
      <c r="A438" s="6"/>
      <c r="B438" s="3"/>
      <c r="C438" s="6"/>
      <c r="D438" s="6"/>
      <c r="E438" s="6"/>
      <c r="F438" s="6"/>
      <c r="G438" s="6"/>
      <c r="H438" s="6"/>
      <c r="I438" s="6"/>
      <c r="J438" s="19"/>
      <c r="K438" s="3"/>
      <c r="L438" s="3"/>
      <c r="M438" s="3"/>
      <c r="N438" s="3"/>
      <c r="O438" s="3"/>
      <c r="P438" s="3"/>
      <c r="Q438" s="3"/>
      <c r="R438" s="6"/>
      <c r="S438" s="6"/>
      <c r="T438" s="6"/>
      <c r="U438" s="6"/>
      <c r="V438" s="6"/>
      <c r="W438" s="6"/>
      <c r="X438" s="6"/>
      <c r="Y438" s="6"/>
      <c r="Z438" s="6"/>
      <c r="AA438" s="6"/>
      <c r="AB438" s="6"/>
      <c r="AC438" s="6"/>
      <c r="AD438" s="6"/>
      <c r="AE438" s="6"/>
      <c r="AF438" s="6"/>
      <c r="AG438" s="6"/>
      <c r="AH438" s="6"/>
      <c r="AI438" s="3"/>
      <c r="AJ438" s="6"/>
      <c r="AK438" s="6"/>
    </row>
    <row r="439" spans="1:37">
      <c r="A439" s="6"/>
      <c r="B439" s="3"/>
      <c r="C439" s="6"/>
      <c r="D439" s="6"/>
      <c r="E439" s="6"/>
      <c r="F439" s="6"/>
      <c r="G439" s="6"/>
      <c r="H439" s="6"/>
      <c r="I439" s="6"/>
      <c r="J439" s="19"/>
      <c r="K439" s="3"/>
      <c r="L439" s="3"/>
      <c r="M439" s="3"/>
      <c r="N439" s="3"/>
      <c r="O439" s="3"/>
      <c r="P439" s="3"/>
      <c r="Q439" s="3"/>
      <c r="R439" s="6"/>
      <c r="S439" s="6"/>
      <c r="T439" s="6"/>
      <c r="U439" s="6"/>
      <c r="V439" s="6"/>
      <c r="W439" s="6"/>
      <c r="X439" s="6"/>
      <c r="Y439" s="6"/>
      <c r="Z439" s="6"/>
      <c r="AA439" s="6"/>
      <c r="AB439" s="6"/>
      <c r="AC439" s="6"/>
      <c r="AD439" s="6"/>
      <c r="AE439" s="6"/>
      <c r="AF439" s="6"/>
      <c r="AG439" s="6"/>
      <c r="AH439" s="6"/>
      <c r="AI439" s="3"/>
      <c r="AJ439" s="6"/>
      <c r="AK439" s="6"/>
    </row>
    <row r="440" spans="1:37">
      <c r="A440" s="6"/>
      <c r="B440" s="3"/>
      <c r="C440" s="6"/>
      <c r="D440" s="6"/>
      <c r="E440" s="6"/>
      <c r="F440" s="6"/>
      <c r="G440" s="6"/>
      <c r="H440" s="6"/>
      <c r="I440" s="6"/>
      <c r="J440" s="19"/>
      <c r="K440" s="3"/>
      <c r="L440" s="3"/>
      <c r="M440" s="3"/>
      <c r="N440" s="3"/>
      <c r="O440" s="3"/>
      <c r="P440" s="3"/>
      <c r="Q440" s="3"/>
      <c r="R440" s="6"/>
      <c r="S440" s="6"/>
      <c r="T440" s="6"/>
      <c r="U440" s="6"/>
      <c r="V440" s="6"/>
      <c r="W440" s="6"/>
      <c r="X440" s="6"/>
      <c r="Y440" s="6"/>
      <c r="Z440" s="6"/>
      <c r="AA440" s="6"/>
      <c r="AB440" s="6"/>
      <c r="AC440" s="6"/>
      <c r="AD440" s="6"/>
      <c r="AE440" s="6"/>
      <c r="AF440" s="6"/>
      <c r="AG440" s="6"/>
      <c r="AH440" s="6"/>
      <c r="AI440" s="3"/>
      <c r="AJ440" s="6"/>
      <c r="AK440" s="6"/>
    </row>
    <row r="441" spans="1:37">
      <c r="A441" s="6"/>
      <c r="B441" s="3"/>
      <c r="C441" s="6"/>
      <c r="D441" s="6"/>
      <c r="E441" s="6"/>
      <c r="F441" s="6"/>
      <c r="G441" s="6"/>
      <c r="H441" s="6"/>
      <c r="I441" s="6"/>
      <c r="J441" s="19"/>
      <c r="K441" s="3"/>
      <c r="L441" s="3"/>
      <c r="M441" s="3"/>
      <c r="N441" s="3"/>
      <c r="O441" s="3"/>
      <c r="P441" s="3"/>
      <c r="Q441" s="3"/>
      <c r="R441" s="6"/>
      <c r="S441" s="6"/>
      <c r="T441" s="6"/>
      <c r="U441" s="6"/>
      <c r="V441" s="6"/>
      <c r="W441" s="6"/>
      <c r="X441" s="6"/>
      <c r="Y441" s="6"/>
      <c r="Z441" s="6"/>
      <c r="AA441" s="6"/>
      <c r="AB441" s="6"/>
      <c r="AC441" s="6"/>
      <c r="AD441" s="6"/>
      <c r="AE441" s="6"/>
      <c r="AF441" s="6"/>
      <c r="AG441" s="6"/>
      <c r="AH441" s="6"/>
      <c r="AI441" s="3"/>
      <c r="AJ441" s="6"/>
      <c r="AK441" s="6"/>
    </row>
    <row r="442" spans="1:37">
      <c r="A442" s="6"/>
      <c r="B442" s="3"/>
      <c r="C442" s="6"/>
      <c r="D442" s="6"/>
      <c r="E442" s="6"/>
      <c r="F442" s="6"/>
      <c r="G442" s="6"/>
      <c r="H442" s="6"/>
      <c r="I442" s="6"/>
      <c r="J442" s="19"/>
      <c r="K442" s="3"/>
      <c r="L442" s="3"/>
      <c r="M442" s="3"/>
      <c r="N442" s="3"/>
      <c r="O442" s="3"/>
      <c r="P442" s="3"/>
      <c r="Q442" s="3"/>
      <c r="R442" s="6"/>
      <c r="S442" s="6"/>
      <c r="T442" s="6"/>
      <c r="U442" s="6"/>
      <c r="V442" s="6"/>
      <c r="W442" s="6"/>
      <c r="X442" s="6"/>
      <c r="Y442" s="6"/>
      <c r="Z442" s="6"/>
      <c r="AA442" s="6"/>
      <c r="AB442" s="6"/>
      <c r="AC442" s="6"/>
      <c r="AD442" s="6"/>
      <c r="AE442" s="6"/>
      <c r="AF442" s="6"/>
      <c r="AG442" s="6"/>
      <c r="AH442" s="6"/>
      <c r="AI442" s="3"/>
      <c r="AJ442" s="6"/>
      <c r="AK442" s="6"/>
    </row>
    <row r="443" spans="1:37">
      <c r="A443" s="6"/>
      <c r="B443" s="3"/>
      <c r="C443" s="6"/>
      <c r="D443" s="6"/>
      <c r="E443" s="6"/>
      <c r="F443" s="6"/>
      <c r="G443" s="6"/>
      <c r="H443" s="6"/>
      <c r="I443" s="6"/>
      <c r="J443" s="19"/>
      <c r="K443" s="3"/>
      <c r="L443" s="3"/>
      <c r="M443" s="3"/>
      <c r="N443" s="3"/>
      <c r="O443" s="3"/>
      <c r="P443" s="3"/>
      <c r="Q443" s="3"/>
      <c r="R443" s="6"/>
      <c r="S443" s="6"/>
      <c r="T443" s="6"/>
      <c r="U443" s="6"/>
      <c r="V443" s="6"/>
      <c r="W443" s="6"/>
      <c r="X443" s="6"/>
      <c r="Y443" s="6"/>
      <c r="Z443" s="6"/>
      <c r="AA443" s="6"/>
      <c r="AB443" s="6"/>
      <c r="AC443" s="6"/>
      <c r="AD443" s="6"/>
      <c r="AE443" s="6"/>
      <c r="AF443" s="6"/>
      <c r="AG443" s="6"/>
      <c r="AH443" s="6"/>
      <c r="AI443" s="3"/>
      <c r="AJ443" s="6"/>
      <c r="AK443" s="6"/>
    </row>
    <row r="444" spans="1:37">
      <c r="A444" s="6"/>
      <c r="B444" s="3"/>
      <c r="C444" s="6"/>
      <c r="D444" s="6"/>
      <c r="E444" s="6"/>
      <c r="F444" s="6"/>
      <c r="G444" s="6"/>
      <c r="H444" s="6"/>
      <c r="I444" s="6"/>
      <c r="J444" s="19"/>
      <c r="K444" s="3"/>
      <c r="L444" s="3"/>
      <c r="M444" s="3"/>
      <c r="N444" s="3"/>
      <c r="O444" s="3"/>
      <c r="P444" s="3"/>
      <c r="Q444" s="3"/>
      <c r="R444" s="6"/>
      <c r="S444" s="6"/>
      <c r="T444" s="6"/>
      <c r="U444" s="6"/>
      <c r="V444" s="6"/>
      <c r="W444" s="6"/>
      <c r="X444" s="6"/>
      <c r="Y444" s="6"/>
      <c r="Z444" s="6"/>
      <c r="AA444" s="6"/>
      <c r="AB444" s="6"/>
      <c r="AC444" s="6"/>
      <c r="AD444" s="6"/>
      <c r="AE444" s="6"/>
      <c r="AF444" s="6"/>
      <c r="AG444" s="6"/>
      <c r="AH444" s="6"/>
      <c r="AI444" s="3"/>
      <c r="AJ444" s="6"/>
      <c r="AK444" s="6"/>
    </row>
    <row r="445" spans="1:37">
      <c r="A445" s="6"/>
      <c r="B445" s="3"/>
      <c r="C445" s="6"/>
      <c r="D445" s="6"/>
      <c r="E445" s="6"/>
      <c r="F445" s="6"/>
      <c r="G445" s="6"/>
      <c r="H445" s="6"/>
      <c r="I445" s="6"/>
      <c r="J445" s="19"/>
      <c r="K445" s="3"/>
      <c r="L445" s="3"/>
      <c r="M445" s="3"/>
      <c r="N445" s="3"/>
      <c r="O445" s="3"/>
      <c r="P445" s="3"/>
      <c r="Q445" s="3"/>
      <c r="R445" s="6"/>
      <c r="S445" s="6"/>
      <c r="T445" s="6"/>
      <c r="U445" s="6"/>
      <c r="V445" s="6"/>
      <c r="W445" s="6"/>
      <c r="X445" s="6"/>
      <c r="Y445" s="6"/>
      <c r="Z445" s="6"/>
      <c r="AA445" s="6"/>
      <c r="AB445" s="6"/>
      <c r="AC445" s="6"/>
      <c r="AD445" s="6"/>
      <c r="AE445" s="6"/>
      <c r="AF445" s="6"/>
      <c r="AG445" s="6"/>
      <c r="AH445" s="6"/>
      <c r="AI445" s="3"/>
      <c r="AJ445" s="6"/>
      <c r="AK445" s="6"/>
    </row>
    <row r="446" spans="1:37">
      <c r="A446" s="6"/>
      <c r="B446" s="3"/>
      <c r="C446" s="6"/>
      <c r="D446" s="6"/>
      <c r="E446" s="6"/>
      <c r="F446" s="6"/>
      <c r="G446" s="6"/>
      <c r="H446" s="6"/>
      <c r="I446" s="6"/>
      <c r="J446" s="19"/>
      <c r="K446" s="3"/>
      <c r="L446" s="3"/>
      <c r="M446" s="3"/>
      <c r="N446" s="3"/>
      <c r="O446" s="3"/>
      <c r="P446" s="3"/>
      <c r="Q446" s="3"/>
      <c r="R446" s="6"/>
      <c r="S446" s="6"/>
      <c r="T446" s="6"/>
      <c r="U446" s="6"/>
      <c r="V446" s="6"/>
      <c r="W446" s="6"/>
      <c r="X446" s="6"/>
      <c r="Y446" s="6"/>
      <c r="Z446" s="6"/>
      <c r="AA446" s="6"/>
      <c r="AB446" s="6"/>
      <c r="AC446" s="6"/>
      <c r="AD446" s="6"/>
      <c r="AE446" s="6"/>
      <c r="AF446" s="6"/>
      <c r="AG446" s="6"/>
      <c r="AH446" s="6"/>
      <c r="AI446" s="3"/>
      <c r="AJ446" s="6"/>
      <c r="AK446" s="6"/>
    </row>
    <row r="447" spans="1:37">
      <c r="A447" s="6"/>
      <c r="B447" s="3"/>
      <c r="C447" s="6"/>
      <c r="D447" s="6"/>
      <c r="E447" s="6"/>
      <c r="F447" s="6"/>
      <c r="G447" s="6"/>
      <c r="H447" s="6"/>
      <c r="I447" s="6"/>
      <c r="J447" s="19"/>
      <c r="K447" s="3"/>
      <c r="L447" s="3"/>
      <c r="M447" s="3"/>
      <c r="N447" s="3"/>
      <c r="O447" s="3"/>
      <c r="P447" s="3"/>
      <c r="Q447" s="3"/>
      <c r="R447" s="6"/>
      <c r="S447" s="6"/>
      <c r="T447" s="6"/>
      <c r="U447" s="6"/>
      <c r="V447" s="6"/>
      <c r="W447" s="6"/>
      <c r="X447" s="6"/>
      <c r="Y447" s="6"/>
      <c r="Z447" s="6"/>
      <c r="AA447" s="6"/>
      <c r="AB447" s="6"/>
      <c r="AC447" s="6"/>
      <c r="AD447" s="6"/>
      <c r="AE447" s="6"/>
      <c r="AF447" s="6"/>
      <c r="AG447" s="6"/>
      <c r="AH447" s="6"/>
      <c r="AI447" s="3"/>
      <c r="AJ447" s="6"/>
      <c r="AK447" s="6"/>
    </row>
    <row r="448" spans="1:37">
      <c r="A448" s="6"/>
      <c r="B448" s="3"/>
      <c r="C448" s="6"/>
      <c r="D448" s="6"/>
      <c r="E448" s="6"/>
      <c r="F448" s="6"/>
      <c r="G448" s="6"/>
      <c r="H448" s="6"/>
      <c r="I448" s="6"/>
      <c r="J448" s="19"/>
      <c r="K448" s="3"/>
      <c r="L448" s="3"/>
      <c r="M448" s="3"/>
      <c r="N448" s="3"/>
      <c r="O448" s="3"/>
      <c r="P448" s="3"/>
      <c r="Q448" s="3"/>
      <c r="R448" s="6"/>
      <c r="S448" s="6"/>
      <c r="T448" s="6"/>
      <c r="U448" s="6"/>
      <c r="V448" s="6"/>
      <c r="W448" s="6"/>
      <c r="X448" s="6"/>
      <c r="Y448" s="6"/>
      <c r="Z448" s="6"/>
      <c r="AA448" s="6"/>
      <c r="AB448" s="6"/>
      <c r="AC448" s="6"/>
      <c r="AD448" s="6"/>
      <c r="AE448" s="6"/>
      <c r="AF448" s="6"/>
      <c r="AG448" s="6"/>
      <c r="AH448" s="6"/>
      <c r="AI448" s="3"/>
      <c r="AJ448" s="6"/>
      <c r="AK448" s="6"/>
    </row>
    <row r="449" spans="1:37">
      <c r="A449" s="6"/>
      <c r="B449" s="3"/>
      <c r="C449" s="6"/>
      <c r="D449" s="6"/>
      <c r="E449" s="6"/>
      <c r="F449" s="6"/>
      <c r="G449" s="6"/>
      <c r="H449" s="6"/>
      <c r="I449" s="6"/>
      <c r="J449" s="19"/>
      <c r="K449" s="3"/>
      <c r="L449" s="3"/>
      <c r="M449" s="3"/>
      <c r="N449" s="3"/>
      <c r="O449" s="3"/>
      <c r="P449" s="3"/>
      <c r="Q449" s="3"/>
      <c r="R449" s="6"/>
      <c r="S449" s="6"/>
      <c r="T449" s="6"/>
      <c r="U449" s="6"/>
      <c r="V449" s="6"/>
      <c r="W449" s="6"/>
      <c r="X449" s="6"/>
      <c r="Y449" s="6"/>
      <c r="Z449" s="6"/>
      <c r="AA449" s="6"/>
      <c r="AB449" s="6"/>
      <c r="AC449" s="6"/>
      <c r="AD449" s="6"/>
      <c r="AE449" s="6"/>
      <c r="AF449" s="6"/>
      <c r="AG449" s="6"/>
      <c r="AH449" s="6"/>
      <c r="AI449" s="3"/>
      <c r="AJ449" s="6"/>
      <c r="AK449" s="6"/>
    </row>
    <row r="450" spans="1:37">
      <c r="A450" s="6"/>
      <c r="B450" s="3"/>
      <c r="C450" s="6"/>
      <c r="D450" s="6"/>
      <c r="E450" s="6"/>
      <c r="F450" s="6"/>
      <c r="G450" s="6"/>
      <c r="H450" s="6"/>
      <c r="I450" s="6"/>
      <c r="J450" s="19"/>
      <c r="K450" s="3"/>
      <c r="L450" s="3"/>
      <c r="M450" s="3"/>
      <c r="N450" s="3"/>
      <c r="O450" s="3"/>
      <c r="P450" s="3"/>
      <c r="Q450" s="3"/>
      <c r="R450" s="6"/>
      <c r="S450" s="6"/>
      <c r="T450" s="6"/>
      <c r="U450" s="6"/>
      <c r="V450" s="6"/>
      <c r="W450" s="6"/>
      <c r="X450" s="6"/>
      <c r="Y450" s="6"/>
      <c r="Z450" s="6"/>
      <c r="AA450" s="6"/>
      <c r="AB450" s="6"/>
      <c r="AC450" s="6"/>
      <c r="AD450" s="6"/>
      <c r="AE450" s="6"/>
      <c r="AF450" s="6"/>
      <c r="AG450" s="6"/>
      <c r="AH450" s="6"/>
      <c r="AI450" s="3"/>
      <c r="AJ450" s="6"/>
      <c r="AK450" s="6"/>
    </row>
    <row r="451" spans="1:37">
      <c r="A451" s="6"/>
      <c r="B451" s="3"/>
      <c r="C451" s="6"/>
      <c r="D451" s="6"/>
      <c r="E451" s="6"/>
      <c r="F451" s="6"/>
      <c r="G451" s="6"/>
      <c r="H451" s="6"/>
      <c r="I451" s="6"/>
      <c r="J451" s="19"/>
      <c r="K451" s="3"/>
      <c r="L451" s="3"/>
      <c r="M451" s="3"/>
      <c r="N451" s="3"/>
      <c r="O451" s="3"/>
      <c r="P451" s="3"/>
      <c r="Q451" s="3"/>
      <c r="R451" s="6"/>
      <c r="S451" s="6"/>
      <c r="T451" s="6"/>
      <c r="U451" s="6"/>
      <c r="V451" s="6"/>
      <c r="W451" s="6"/>
      <c r="X451" s="6"/>
      <c r="Y451" s="6"/>
      <c r="Z451" s="6"/>
      <c r="AA451" s="6"/>
      <c r="AB451" s="6"/>
      <c r="AC451" s="6"/>
      <c r="AD451" s="6"/>
      <c r="AE451" s="6"/>
      <c r="AF451" s="6"/>
      <c r="AG451" s="6"/>
      <c r="AH451" s="6"/>
      <c r="AI451" s="3"/>
      <c r="AJ451" s="6"/>
      <c r="AK451" s="6"/>
    </row>
    <row r="452" spans="1:37">
      <c r="A452" s="6"/>
      <c r="B452" s="3"/>
      <c r="C452" s="6"/>
      <c r="D452" s="6"/>
      <c r="E452" s="6"/>
      <c r="F452" s="6"/>
      <c r="G452" s="6"/>
      <c r="H452" s="6"/>
      <c r="I452" s="6"/>
      <c r="J452" s="19"/>
      <c r="K452" s="3"/>
      <c r="L452" s="3"/>
      <c r="M452" s="3"/>
      <c r="N452" s="3"/>
      <c r="O452" s="3"/>
      <c r="P452" s="3"/>
      <c r="Q452" s="3"/>
      <c r="R452" s="6"/>
      <c r="S452" s="6"/>
      <c r="T452" s="6"/>
      <c r="U452" s="6"/>
      <c r="V452" s="6"/>
      <c r="W452" s="6"/>
      <c r="X452" s="6"/>
      <c r="Y452" s="6"/>
      <c r="Z452" s="6"/>
      <c r="AA452" s="6"/>
      <c r="AB452" s="6"/>
      <c r="AC452" s="6"/>
      <c r="AD452" s="6"/>
      <c r="AE452" s="6"/>
      <c r="AF452" s="6"/>
      <c r="AG452" s="6"/>
      <c r="AH452" s="6"/>
      <c r="AI452" s="3"/>
      <c r="AJ452" s="6"/>
      <c r="AK452" s="6"/>
    </row>
    <row r="453" spans="1:37">
      <c r="A453" s="6"/>
      <c r="B453" s="3"/>
      <c r="C453" s="6"/>
      <c r="D453" s="6"/>
      <c r="E453" s="6"/>
      <c r="F453" s="6"/>
      <c r="G453" s="6"/>
      <c r="H453" s="6"/>
      <c r="I453" s="6"/>
      <c r="J453" s="19"/>
      <c r="K453" s="3"/>
      <c r="L453" s="3"/>
      <c r="M453" s="3"/>
      <c r="N453" s="3"/>
      <c r="O453" s="3"/>
      <c r="P453" s="3"/>
      <c r="Q453" s="3"/>
      <c r="R453" s="6"/>
      <c r="S453" s="6"/>
      <c r="T453" s="6"/>
      <c r="U453" s="6"/>
      <c r="V453" s="6"/>
      <c r="W453" s="6"/>
      <c r="X453" s="6"/>
      <c r="Y453" s="6"/>
      <c r="Z453" s="6"/>
      <c r="AA453" s="6"/>
      <c r="AB453" s="6"/>
      <c r="AC453" s="6"/>
      <c r="AD453" s="6"/>
      <c r="AE453" s="6"/>
      <c r="AF453" s="6"/>
      <c r="AG453" s="6"/>
      <c r="AH453" s="6"/>
      <c r="AI453" s="3"/>
      <c r="AJ453" s="6"/>
      <c r="AK453" s="6"/>
    </row>
    <row r="454" spans="1:37">
      <c r="A454" s="6"/>
      <c r="B454" s="3"/>
      <c r="C454" s="6"/>
      <c r="D454" s="6"/>
      <c r="E454" s="6"/>
      <c r="F454" s="6"/>
      <c r="G454" s="6"/>
      <c r="H454" s="6"/>
      <c r="I454" s="6"/>
      <c r="J454" s="19"/>
      <c r="K454" s="3"/>
      <c r="L454" s="3"/>
      <c r="M454" s="3"/>
      <c r="N454" s="3"/>
      <c r="O454" s="3"/>
      <c r="P454" s="3"/>
      <c r="Q454" s="3"/>
      <c r="R454" s="6"/>
      <c r="S454" s="6"/>
      <c r="T454" s="6"/>
      <c r="U454" s="6"/>
      <c r="V454" s="6"/>
      <c r="W454" s="6"/>
      <c r="X454" s="6"/>
      <c r="Y454" s="6"/>
      <c r="Z454" s="6"/>
      <c r="AA454" s="6"/>
      <c r="AB454" s="6"/>
      <c r="AC454" s="6"/>
      <c r="AD454" s="6"/>
      <c r="AE454" s="6"/>
      <c r="AF454" s="6"/>
      <c r="AG454" s="6"/>
      <c r="AH454" s="6"/>
      <c r="AI454" s="3"/>
      <c r="AJ454" s="6"/>
      <c r="AK454" s="6"/>
    </row>
    <row r="455" spans="1:37">
      <c r="A455" s="6"/>
      <c r="B455" s="3"/>
      <c r="C455" s="6"/>
      <c r="D455" s="6"/>
      <c r="E455" s="6"/>
      <c r="F455" s="6"/>
      <c r="G455" s="6"/>
      <c r="H455" s="6"/>
      <c r="I455" s="6"/>
      <c r="J455" s="19"/>
      <c r="K455" s="3"/>
      <c r="L455" s="3"/>
      <c r="M455" s="3"/>
      <c r="N455" s="3"/>
      <c r="O455" s="3"/>
      <c r="P455" s="3"/>
      <c r="Q455" s="3"/>
      <c r="R455" s="6"/>
      <c r="S455" s="6"/>
      <c r="T455" s="6"/>
      <c r="U455" s="6"/>
      <c r="V455" s="6"/>
      <c r="W455" s="6"/>
      <c r="X455" s="6"/>
      <c r="Y455" s="6"/>
      <c r="Z455" s="6"/>
      <c r="AA455" s="6"/>
      <c r="AB455" s="6"/>
      <c r="AC455" s="6"/>
      <c r="AD455" s="6"/>
      <c r="AE455" s="6"/>
      <c r="AF455" s="6"/>
      <c r="AG455" s="6"/>
      <c r="AH455" s="6"/>
      <c r="AI455" s="3"/>
      <c r="AJ455" s="6"/>
      <c r="AK455" s="6"/>
    </row>
    <row r="456" spans="1:37">
      <c r="A456" s="6"/>
      <c r="B456" s="3"/>
      <c r="C456" s="6"/>
      <c r="D456" s="6"/>
      <c r="E456" s="6"/>
      <c r="F456" s="6"/>
      <c r="G456" s="6"/>
      <c r="H456" s="6"/>
      <c r="I456" s="6"/>
      <c r="J456" s="19"/>
      <c r="K456" s="3"/>
      <c r="L456" s="3"/>
      <c r="M456" s="3"/>
      <c r="N456" s="3"/>
      <c r="O456" s="3"/>
      <c r="P456" s="3"/>
      <c r="Q456" s="3"/>
      <c r="R456" s="6"/>
      <c r="S456" s="6"/>
      <c r="T456" s="6"/>
      <c r="U456" s="6"/>
      <c r="V456" s="6"/>
      <c r="W456" s="6"/>
      <c r="X456" s="6"/>
      <c r="Y456" s="6"/>
      <c r="Z456" s="6"/>
      <c r="AA456" s="6"/>
      <c r="AB456" s="6"/>
      <c r="AC456" s="6"/>
      <c r="AD456" s="6"/>
      <c r="AE456" s="6"/>
      <c r="AF456" s="6"/>
      <c r="AG456" s="6"/>
      <c r="AH456" s="6"/>
      <c r="AI456" s="3"/>
      <c r="AJ456" s="6"/>
      <c r="AK456" s="6"/>
    </row>
    <row r="457" spans="1:37">
      <c r="A457" s="6"/>
      <c r="B457" s="3"/>
      <c r="C457" s="6"/>
      <c r="D457" s="6"/>
      <c r="E457" s="6"/>
      <c r="F457" s="6"/>
      <c r="G457" s="6"/>
      <c r="H457" s="6"/>
      <c r="I457" s="6"/>
      <c r="J457" s="19"/>
      <c r="K457" s="3"/>
      <c r="L457" s="3"/>
      <c r="M457" s="3"/>
      <c r="N457" s="3"/>
      <c r="O457" s="3"/>
      <c r="P457" s="3"/>
      <c r="Q457" s="3"/>
      <c r="R457" s="6"/>
      <c r="S457" s="6"/>
      <c r="T457" s="6"/>
      <c r="U457" s="6"/>
      <c r="V457" s="6"/>
      <c r="W457" s="6"/>
      <c r="X457" s="6"/>
      <c r="Y457" s="6"/>
      <c r="Z457" s="6"/>
      <c r="AA457" s="6"/>
      <c r="AB457" s="6"/>
      <c r="AC457" s="6"/>
      <c r="AD457" s="6"/>
      <c r="AE457" s="6"/>
      <c r="AF457" s="6"/>
      <c r="AG457" s="6"/>
      <c r="AH457" s="6"/>
      <c r="AI457" s="3"/>
      <c r="AJ457" s="6"/>
      <c r="AK457" s="6"/>
    </row>
    <row r="458" spans="1:37">
      <c r="A458" s="6"/>
      <c r="B458" s="3"/>
      <c r="C458" s="6"/>
      <c r="D458" s="6"/>
      <c r="E458" s="6"/>
      <c r="F458" s="6"/>
      <c r="G458" s="6"/>
      <c r="H458" s="6"/>
      <c r="I458" s="6"/>
      <c r="J458" s="19"/>
      <c r="K458" s="3"/>
      <c r="L458" s="3"/>
      <c r="M458" s="3"/>
      <c r="N458" s="3"/>
      <c r="O458" s="3"/>
      <c r="P458" s="3"/>
      <c r="Q458" s="3"/>
      <c r="R458" s="6"/>
      <c r="S458" s="6"/>
      <c r="T458" s="6"/>
      <c r="U458" s="6"/>
      <c r="V458" s="6"/>
      <c r="W458" s="6"/>
      <c r="X458" s="6"/>
      <c r="Y458" s="6"/>
      <c r="Z458" s="6"/>
      <c r="AA458" s="6"/>
      <c r="AB458" s="6"/>
      <c r="AC458" s="6"/>
      <c r="AD458" s="6"/>
      <c r="AE458" s="6"/>
      <c r="AF458" s="6"/>
      <c r="AG458" s="6"/>
      <c r="AH458" s="6"/>
      <c r="AI458" s="3"/>
      <c r="AJ458" s="6"/>
      <c r="AK458" s="6"/>
    </row>
    <row r="459" spans="1:37">
      <c r="A459" s="6"/>
      <c r="B459" s="3"/>
      <c r="C459" s="6"/>
      <c r="D459" s="6"/>
      <c r="E459" s="6"/>
      <c r="F459" s="6"/>
      <c r="G459" s="6"/>
      <c r="H459" s="6"/>
      <c r="I459" s="6"/>
      <c r="J459" s="19"/>
      <c r="K459" s="3"/>
      <c r="L459" s="3"/>
      <c r="M459" s="3"/>
      <c r="N459" s="3"/>
      <c r="O459" s="3"/>
      <c r="P459" s="3"/>
      <c r="Q459" s="3"/>
      <c r="R459" s="6"/>
      <c r="S459" s="6"/>
      <c r="T459" s="6"/>
      <c r="U459" s="6"/>
      <c r="V459" s="6"/>
      <c r="W459" s="6"/>
      <c r="X459" s="6"/>
      <c r="Y459" s="6"/>
      <c r="Z459" s="6"/>
      <c r="AA459" s="6"/>
      <c r="AB459" s="6"/>
      <c r="AC459" s="6"/>
      <c r="AD459" s="6"/>
      <c r="AE459" s="6"/>
      <c r="AF459" s="6"/>
      <c r="AG459" s="6"/>
      <c r="AH459" s="6"/>
      <c r="AI459" s="3"/>
      <c r="AJ459" s="6"/>
      <c r="AK459" s="6"/>
    </row>
    <row r="460" spans="1:37">
      <c r="A460" s="6"/>
      <c r="B460" s="3"/>
      <c r="C460" s="6"/>
      <c r="D460" s="6"/>
      <c r="E460" s="6"/>
      <c r="F460" s="6"/>
      <c r="G460" s="6"/>
      <c r="H460" s="6"/>
      <c r="I460" s="6"/>
      <c r="J460" s="19"/>
      <c r="K460" s="3"/>
      <c r="L460" s="3"/>
      <c r="M460" s="3"/>
      <c r="N460" s="3"/>
      <c r="O460" s="3"/>
      <c r="P460" s="3"/>
      <c r="Q460" s="3"/>
      <c r="R460" s="6"/>
      <c r="S460" s="6"/>
      <c r="T460" s="6"/>
      <c r="U460" s="6"/>
      <c r="V460" s="6"/>
      <c r="W460" s="6"/>
      <c r="X460" s="6"/>
      <c r="Y460" s="6"/>
      <c r="Z460" s="6"/>
      <c r="AA460" s="6"/>
      <c r="AB460" s="6"/>
      <c r="AC460" s="6"/>
      <c r="AD460" s="6"/>
      <c r="AE460" s="6"/>
      <c r="AF460" s="6"/>
      <c r="AG460" s="6"/>
      <c r="AH460" s="6"/>
      <c r="AI460" s="3"/>
      <c r="AJ460" s="6"/>
      <c r="AK460" s="6"/>
    </row>
    <row r="461" spans="1:37">
      <c r="A461" s="6"/>
      <c r="B461" s="3"/>
      <c r="C461" s="6"/>
      <c r="D461" s="6"/>
      <c r="E461" s="6"/>
      <c r="F461" s="6"/>
      <c r="G461" s="6"/>
      <c r="H461" s="6"/>
      <c r="I461" s="6"/>
      <c r="J461" s="19"/>
      <c r="K461" s="3"/>
      <c r="L461" s="3"/>
      <c r="M461" s="3"/>
      <c r="N461" s="3"/>
      <c r="O461" s="3"/>
      <c r="P461" s="3"/>
      <c r="Q461" s="3"/>
      <c r="R461" s="6"/>
      <c r="S461" s="6"/>
      <c r="T461" s="6"/>
      <c r="U461" s="6"/>
      <c r="V461" s="6"/>
      <c r="W461" s="6"/>
      <c r="X461" s="6"/>
      <c r="Y461" s="6"/>
      <c r="Z461" s="6"/>
      <c r="AA461" s="6"/>
      <c r="AB461" s="6"/>
      <c r="AC461" s="6"/>
      <c r="AD461" s="6"/>
      <c r="AE461" s="6"/>
      <c r="AF461" s="6"/>
      <c r="AG461" s="6"/>
      <c r="AH461" s="6"/>
      <c r="AI461" s="3"/>
      <c r="AJ461" s="6"/>
      <c r="AK461" s="6"/>
    </row>
    <row r="462" spans="1:37">
      <c r="A462" s="6"/>
      <c r="B462" s="3"/>
      <c r="C462" s="6"/>
      <c r="D462" s="6"/>
      <c r="E462" s="6"/>
      <c r="F462" s="6"/>
      <c r="G462" s="6"/>
      <c r="H462" s="6"/>
      <c r="I462" s="6"/>
      <c r="J462" s="19"/>
      <c r="K462" s="3"/>
      <c r="L462" s="3"/>
      <c r="M462" s="3"/>
      <c r="N462" s="3"/>
      <c r="O462" s="3"/>
      <c r="P462" s="3"/>
      <c r="Q462" s="3"/>
      <c r="R462" s="6"/>
      <c r="S462" s="6"/>
      <c r="T462" s="6"/>
      <c r="U462" s="6"/>
      <c r="V462" s="6"/>
      <c r="W462" s="6"/>
      <c r="X462" s="6"/>
      <c r="Y462" s="6"/>
      <c r="Z462" s="6"/>
      <c r="AA462" s="6"/>
      <c r="AB462" s="6"/>
      <c r="AC462" s="6"/>
      <c r="AD462" s="6"/>
      <c r="AE462" s="6"/>
      <c r="AF462" s="6"/>
      <c r="AG462" s="6"/>
      <c r="AH462" s="6"/>
      <c r="AI462" s="3"/>
      <c r="AJ462" s="6"/>
      <c r="AK462" s="6"/>
    </row>
    <row r="463" spans="1:37">
      <c r="A463" s="6"/>
      <c r="B463" s="3"/>
      <c r="C463" s="6"/>
      <c r="D463" s="6"/>
      <c r="E463" s="6"/>
      <c r="F463" s="6"/>
      <c r="G463" s="6"/>
      <c r="H463" s="6"/>
      <c r="I463" s="6"/>
      <c r="J463" s="19"/>
      <c r="K463" s="3"/>
      <c r="L463" s="3"/>
      <c r="M463" s="3"/>
      <c r="N463" s="3"/>
      <c r="O463" s="3"/>
      <c r="P463" s="3"/>
      <c r="Q463" s="3"/>
      <c r="R463" s="6"/>
      <c r="S463" s="6"/>
      <c r="T463" s="6"/>
      <c r="U463" s="6"/>
      <c r="V463" s="6"/>
      <c r="W463" s="6"/>
      <c r="X463" s="6"/>
      <c r="Y463" s="6"/>
      <c r="Z463" s="6"/>
      <c r="AA463" s="6"/>
      <c r="AB463" s="6"/>
      <c r="AC463" s="6"/>
      <c r="AD463" s="6"/>
      <c r="AE463" s="6"/>
      <c r="AF463" s="6"/>
      <c r="AG463" s="6"/>
      <c r="AH463" s="6"/>
      <c r="AI463" s="3"/>
      <c r="AJ463" s="6"/>
      <c r="AK463" s="6"/>
    </row>
    <row r="464" spans="1:37">
      <c r="A464" s="6"/>
      <c r="B464" s="3"/>
      <c r="C464" s="6"/>
      <c r="D464" s="6"/>
      <c r="E464" s="6"/>
      <c r="F464" s="6"/>
      <c r="G464" s="6"/>
      <c r="H464" s="6"/>
      <c r="I464" s="6"/>
      <c r="J464" s="19"/>
      <c r="K464" s="3"/>
      <c r="L464" s="3"/>
      <c r="M464" s="3"/>
      <c r="N464" s="3"/>
      <c r="O464" s="3"/>
      <c r="P464" s="3"/>
      <c r="Q464" s="3"/>
      <c r="R464" s="6"/>
      <c r="S464" s="6"/>
      <c r="T464" s="6"/>
      <c r="U464" s="6"/>
      <c r="V464" s="6"/>
      <c r="W464" s="6"/>
      <c r="X464" s="6"/>
      <c r="Y464" s="6"/>
      <c r="Z464" s="6"/>
      <c r="AA464" s="6"/>
      <c r="AB464" s="6"/>
      <c r="AC464" s="6"/>
      <c r="AD464" s="6"/>
      <c r="AE464" s="6"/>
      <c r="AF464" s="6"/>
      <c r="AG464" s="6"/>
      <c r="AH464" s="6"/>
      <c r="AI464" s="3"/>
      <c r="AJ464" s="6"/>
      <c r="AK464" s="6"/>
    </row>
    <row r="465" spans="1:37">
      <c r="A465" s="6"/>
      <c r="B465" s="3"/>
      <c r="C465" s="6"/>
      <c r="D465" s="6"/>
      <c r="E465" s="6"/>
      <c r="F465" s="6"/>
      <c r="G465" s="6"/>
      <c r="H465" s="6"/>
      <c r="I465" s="6"/>
      <c r="J465" s="19"/>
      <c r="K465" s="3"/>
      <c r="L465" s="3"/>
      <c r="M465" s="3"/>
      <c r="N465" s="3"/>
      <c r="O465" s="3"/>
      <c r="P465" s="3"/>
      <c r="Q465" s="3"/>
      <c r="R465" s="6"/>
      <c r="S465" s="6"/>
      <c r="T465" s="6"/>
      <c r="U465" s="6"/>
      <c r="V465" s="6"/>
      <c r="W465" s="6"/>
      <c r="X465" s="6"/>
      <c r="Y465" s="6"/>
      <c r="Z465" s="6"/>
      <c r="AA465" s="6"/>
      <c r="AB465" s="6"/>
      <c r="AC465" s="6"/>
      <c r="AD465" s="6"/>
      <c r="AE465" s="6"/>
      <c r="AF465" s="6"/>
      <c r="AG465" s="6"/>
      <c r="AH465" s="6"/>
      <c r="AI465" s="3"/>
      <c r="AJ465" s="6"/>
      <c r="AK465" s="6"/>
    </row>
    <row r="466" spans="1:37">
      <c r="A466" s="6"/>
      <c r="B466" s="3"/>
      <c r="C466" s="6"/>
      <c r="D466" s="6"/>
      <c r="E466" s="6"/>
      <c r="F466" s="6"/>
      <c r="G466" s="6"/>
      <c r="H466" s="6"/>
      <c r="I466" s="6"/>
      <c r="J466" s="19"/>
      <c r="K466" s="3"/>
      <c r="L466" s="3"/>
      <c r="M466" s="3"/>
      <c r="N466" s="3"/>
      <c r="O466" s="3"/>
      <c r="P466" s="3"/>
      <c r="Q466" s="3"/>
      <c r="R466" s="6"/>
      <c r="S466" s="6"/>
      <c r="T466" s="6"/>
      <c r="U466" s="6"/>
      <c r="V466" s="6"/>
      <c r="W466" s="6"/>
      <c r="X466" s="6"/>
      <c r="Y466" s="6"/>
      <c r="Z466" s="6"/>
      <c r="AA466" s="6"/>
      <c r="AB466" s="6"/>
      <c r="AC466" s="6"/>
      <c r="AD466" s="6"/>
      <c r="AE466" s="6"/>
      <c r="AF466" s="6"/>
      <c r="AG466" s="6"/>
      <c r="AH466" s="6"/>
      <c r="AI466" s="3"/>
      <c r="AJ466" s="6"/>
      <c r="AK466" s="6"/>
    </row>
    <row r="467" spans="1:37">
      <c r="A467" s="6"/>
      <c r="B467" s="3"/>
      <c r="C467" s="6"/>
      <c r="D467" s="6"/>
      <c r="E467" s="6"/>
      <c r="F467" s="6"/>
      <c r="G467" s="6"/>
      <c r="H467" s="6"/>
      <c r="I467" s="6"/>
      <c r="J467" s="19"/>
      <c r="K467" s="3"/>
      <c r="L467" s="3"/>
      <c r="M467" s="3"/>
      <c r="N467" s="3"/>
      <c r="O467" s="3"/>
      <c r="P467" s="3"/>
      <c r="Q467" s="3"/>
      <c r="R467" s="6"/>
      <c r="S467" s="6"/>
      <c r="T467" s="6"/>
      <c r="U467" s="6"/>
      <c r="V467" s="6"/>
      <c r="W467" s="6"/>
      <c r="X467" s="6"/>
      <c r="Y467" s="6"/>
      <c r="Z467" s="6"/>
      <c r="AA467" s="6"/>
      <c r="AB467" s="6"/>
      <c r="AC467" s="6"/>
      <c r="AD467" s="6"/>
      <c r="AE467" s="6"/>
      <c r="AF467" s="6"/>
      <c r="AG467" s="6"/>
      <c r="AH467" s="6"/>
      <c r="AI467" s="3"/>
      <c r="AJ467" s="6"/>
      <c r="AK467" s="6"/>
    </row>
    <row r="468" spans="1:37">
      <c r="A468" s="6"/>
      <c r="B468" s="3"/>
      <c r="C468" s="6"/>
      <c r="D468" s="6"/>
      <c r="E468" s="6"/>
      <c r="F468" s="6"/>
      <c r="G468" s="6"/>
      <c r="H468" s="6"/>
      <c r="I468" s="6"/>
      <c r="J468" s="19"/>
      <c r="K468" s="3"/>
      <c r="L468" s="3"/>
      <c r="M468" s="3"/>
      <c r="N468" s="3"/>
      <c r="O468" s="3"/>
      <c r="P468" s="3"/>
      <c r="Q468" s="3"/>
      <c r="R468" s="6"/>
      <c r="S468" s="6"/>
      <c r="T468" s="6"/>
      <c r="U468" s="6"/>
      <c r="V468" s="6"/>
      <c r="W468" s="6"/>
      <c r="X468" s="6"/>
      <c r="Y468" s="6"/>
      <c r="Z468" s="6"/>
      <c r="AA468" s="6"/>
      <c r="AB468" s="6"/>
      <c r="AC468" s="6"/>
      <c r="AD468" s="6"/>
      <c r="AE468" s="6"/>
      <c r="AF468" s="6"/>
      <c r="AG468" s="6"/>
      <c r="AH468" s="6"/>
      <c r="AI468" s="3"/>
      <c r="AJ468" s="6"/>
      <c r="AK468" s="6"/>
    </row>
    <row r="469" spans="1:37">
      <c r="A469" s="6"/>
      <c r="B469" s="3"/>
      <c r="C469" s="6"/>
      <c r="D469" s="6"/>
      <c r="E469" s="6"/>
      <c r="F469" s="6"/>
      <c r="G469" s="6"/>
      <c r="H469" s="6"/>
      <c r="I469" s="6"/>
      <c r="J469" s="19"/>
      <c r="K469" s="3"/>
      <c r="L469" s="3"/>
      <c r="M469" s="3"/>
      <c r="N469" s="3"/>
      <c r="O469" s="3"/>
      <c r="P469" s="3"/>
      <c r="Q469" s="3"/>
      <c r="R469" s="6"/>
      <c r="S469" s="6"/>
      <c r="T469" s="6"/>
      <c r="U469" s="6"/>
      <c r="V469" s="6"/>
      <c r="W469" s="6"/>
      <c r="X469" s="6"/>
      <c r="Y469" s="6"/>
      <c r="Z469" s="6"/>
      <c r="AA469" s="6"/>
      <c r="AB469" s="6"/>
      <c r="AC469" s="6"/>
      <c r="AD469" s="6"/>
      <c r="AE469" s="6"/>
      <c r="AF469" s="6"/>
      <c r="AG469" s="6"/>
      <c r="AH469" s="6"/>
      <c r="AI469" s="3"/>
      <c r="AJ469" s="6"/>
      <c r="AK469" s="6"/>
    </row>
    <row r="470" spans="1:37">
      <c r="A470" s="6"/>
      <c r="B470" s="3"/>
      <c r="C470" s="6"/>
      <c r="D470" s="6"/>
      <c r="E470" s="6"/>
      <c r="F470" s="6"/>
      <c r="G470" s="6"/>
      <c r="H470" s="6"/>
      <c r="I470" s="6"/>
      <c r="J470" s="19"/>
      <c r="K470" s="3"/>
      <c r="L470" s="3"/>
      <c r="M470" s="3"/>
      <c r="N470" s="3"/>
      <c r="O470" s="3"/>
      <c r="P470" s="3"/>
      <c r="Q470" s="3"/>
      <c r="R470" s="6"/>
      <c r="S470" s="6"/>
      <c r="T470" s="6"/>
      <c r="U470" s="6"/>
      <c r="V470" s="6"/>
      <c r="W470" s="6"/>
      <c r="X470" s="6"/>
      <c r="Y470" s="6"/>
      <c r="Z470" s="6"/>
      <c r="AA470" s="6"/>
      <c r="AB470" s="6"/>
      <c r="AC470" s="6"/>
      <c r="AD470" s="6"/>
      <c r="AE470" s="6"/>
      <c r="AF470" s="6"/>
      <c r="AG470" s="6"/>
      <c r="AH470" s="6"/>
      <c r="AI470" s="3"/>
      <c r="AJ470" s="6"/>
      <c r="AK470" s="6"/>
    </row>
    <row r="471" spans="1:37">
      <c r="A471" s="6"/>
      <c r="B471" s="3"/>
      <c r="C471" s="6"/>
      <c r="D471" s="6"/>
      <c r="E471" s="6"/>
      <c r="F471" s="6"/>
      <c r="G471" s="6"/>
      <c r="H471" s="6"/>
      <c r="I471" s="6"/>
      <c r="J471" s="19"/>
      <c r="K471" s="3"/>
      <c r="L471" s="3"/>
      <c r="M471" s="3"/>
      <c r="N471" s="3"/>
      <c r="O471" s="3"/>
      <c r="P471" s="3"/>
      <c r="Q471" s="3"/>
      <c r="R471" s="6"/>
      <c r="S471" s="6"/>
      <c r="T471" s="6"/>
      <c r="U471" s="6"/>
      <c r="V471" s="6"/>
      <c r="W471" s="6"/>
      <c r="X471" s="6"/>
      <c r="Y471" s="6"/>
      <c r="Z471" s="6"/>
      <c r="AA471" s="6"/>
      <c r="AB471" s="6"/>
      <c r="AC471" s="6"/>
      <c r="AD471" s="6"/>
      <c r="AE471" s="6"/>
      <c r="AF471" s="6"/>
      <c r="AG471" s="6"/>
      <c r="AH471" s="6"/>
      <c r="AI471" s="3"/>
      <c r="AJ471" s="6"/>
      <c r="AK471" s="6"/>
    </row>
    <row r="472" spans="1:37">
      <c r="A472" s="6"/>
      <c r="B472" s="3"/>
      <c r="C472" s="6"/>
      <c r="D472" s="6"/>
      <c r="E472" s="6"/>
      <c r="F472" s="6"/>
      <c r="G472" s="6"/>
      <c r="H472" s="6"/>
      <c r="I472" s="6"/>
      <c r="J472" s="19"/>
      <c r="K472" s="3"/>
      <c r="L472" s="3"/>
      <c r="M472" s="3"/>
      <c r="N472" s="3"/>
      <c r="O472" s="3"/>
      <c r="P472" s="3"/>
      <c r="Q472" s="3"/>
      <c r="R472" s="6"/>
      <c r="S472" s="6"/>
      <c r="T472" s="6"/>
      <c r="U472" s="6"/>
      <c r="V472" s="6"/>
      <c r="W472" s="6"/>
      <c r="X472" s="6"/>
      <c r="Y472" s="6"/>
      <c r="Z472" s="6"/>
      <c r="AA472" s="6"/>
      <c r="AB472" s="6"/>
      <c r="AC472" s="6"/>
      <c r="AD472" s="6"/>
      <c r="AE472" s="6"/>
      <c r="AF472" s="6"/>
      <c r="AG472" s="6"/>
      <c r="AH472" s="6"/>
      <c r="AI472" s="3"/>
      <c r="AJ472" s="6"/>
      <c r="AK472" s="6"/>
    </row>
    <row r="473" spans="1:37">
      <c r="A473" s="6"/>
      <c r="B473" s="3"/>
      <c r="C473" s="6"/>
      <c r="D473" s="6"/>
      <c r="E473" s="6"/>
      <c r="F473" s="6"/>
      <c r="G473" s="6"/>
      <c r="H473" s="6"/>
      <c r="I473" s="6"/>
      <c r="J473" s="19"/>
      <c r="K473" s="3"/>
      <c r="L473" s="3"/>
      <c r="M473" s="3"/>
      <c r="N473" s="3"/>
      <c r="O473" s="3"/>
      <c r="P473" s="3"/>
      <c r="Q473" s="3"/>
      <c r="R473" s="6"/>
      <c r="S473" s="6"/>
      <c r="T473" s="6"/>
      <c r="U473" s="6"/>
      <c r="V473" s="6"/>
      <c r="W473" s="6"/>
      <c r="X473" s="6"/>
      <c r="Y473" s="6"/>
      <c r="Z473" s="6"/>
      <c r="AA473" s="6"/>
      <c r="AB473" s="6"/>
      <c r="AC473" s="6"/>
      <c r="AD473" s="6"/>
      <c r="AE473" s="6"/>
      <c r="AF473" s="6"/>
      <c r="AG473" s="6"/>
      <c r="AH473" s="6"/>
      <c r="AI473" s="3"/>
      <c r="AJ473" s="6"/>
      <c r="AK473" s="6"/>
    </row>
    <row r="474" spans="1:37">
      <c r="A474" s="6"/>
      <c r="B474" s="3"/>
      <c r="C474" s="6"/>
      <c r="D474" s="6"/>
      <c r="E474" s="6"/>
      <c r="F474" s="6"/>
      <c r="G474" s="6"/>
      <c r="H474" s="6"/>
      <c r="I474" s="6"/>
      <c r="J474" s="19"/>
      <c r="K474" s="3"/>
      <c r="L474" s="3"/>
      <c r="M474" s="3"/>
      <c r="N474" s="3"/>
      <c r="O474" s="3"/>
      <c r="P474" s="3"/>
      <c r="Q474" s="3"/>
      <c r="R474" s="6"/>
      <c r="S474" s="6"/>
      <c r="T474" s="6"/>
      <c r="U474" s="6"/>
      <c r="V474" s="6"/>
      <c r="W474" s="6"/>
      <c r="X474" s="6"/>
      <c r="Y474" s="6"/>
      <c r="Z474" s="6"/>
      <c r="AA474" s="6"/>
      <c r="AB474" s="6"/>
      <c r="AC474" s="6"/>
      <c r="AD474" s="6"/>
      <c r="AE474" s="6"/>
      <c r="AF474" s="6"/>
      <c r="AG474" s="6"/>
      <c r="AH474" s="6"/>
      <c r="AI474" s="3"/>
      <c r="AJ474" s="6"/>
      <c r="AK474" s="6"/>
    </row>
    <row r="475" spans="1:37">
      <c r="A475" s="6"/>
      <c r="B475" s="3"/>
      <c r="C475" s="6"/>
      <c r="D475" s="6"/>
      <c r="E475" s="6"/>
      <c r="F475" s="6"/>
      <c r="G475" s="6"/>
      <c r="H475" s="6"/>
      <c r="I475" s="6"/>
      <c r="J475" s="19"/>
      <c r="K475" s="3"/>
      <c r="L475" s="3"/>
      <c r="M475" s="3"/>
      <c r="N475" s="3"/>
      <c r="O475" s="3"/>
      <c r="P475" s="3"/>
      <c r="Q475" s="3"/>
      <c r="R475" s="6"/>
      <c r="S475" s="6"/>
      <c r="T475" s="6"/>
      <c r="U475" s="6"/>
      <c r="V475" s="6"/>
      <c r="W475" s="6"/>
      <c r="X475" s="6"/>
      <c r="Y475" s="6"/>
      <c r="Z475" s="6"/>
      <c r="AA475" s="6"/>
      <c r="AB475" s="6"/>
      <c r="AC475" s="6"/>
      <c r="AD475" s="6"/>
      <c r="AE475" s="6"/>
      <c r="AF475" s="6"/>
      <c r="AG475" s="6"/>
      <c r="AH475" s="6"/>
      <c r="AI475" s="3"/>
      <c r="AJ475" s="6"/>
      <c r="AK475" s="6"/>
    </row>
    <row r="476" spans="1:37">
      <c r="A476" s="6"/>
      <c r="B476" s="3"/>
      <c r="C476" s="6"/>
      <c r="D476" s="6"/>
      <c r="E476" s="6"/>
      <c r="F476" s="6"/>
      <c r="G476" s="6"/>
      <c r="H476" s="6"/>
      <c r="I476" s="6"/>
      <c r="J476" s="19"/>
      <c r="K476" s="3"/>
      <c r="L476" s="3"/>
      <c r="M476" s="3"/>
      <c r="N476" s="3"/>
      <c r="O476" s="3"/>
      <c r="P476" s="3"/>
      <c r="Q476" s="3"/>
      <c r="R476" s="6"/>
      <c r="S476" s="6"/>
      <c r="T476" s="6"/>
      <c r="U476" s="6"/>
      <c r="V476" s="6"/>
      <c r="W476" s="6"/>
      <c r="X476" s="6"/>
      <c r="Y476" s="6"/>
      <c r="Z476" s="6"/>
      <c r="AA476" s="6"/>
      <c r="AB476" s="6"/>
      <c r="AC476" s="6"/>
      <c r="AD476" s="6"/>
      <c r="AE476" s="6"/>
      <c r="AF476" s="6"/>
      <c r="AG476" s="6"/>
      <c r="AH476" s="6"/>
      <c r="AI476" s="3"/>
      <c r="AJ476" s="6"/>
      <c r="AK476" s="6"/>
    </row>
    <row r="477" spans="1:37">
      <c r="A477" s="6"/>
      <c r="B477" s="3"/>
      <c r="C477" s="6"/>
      <c r="D477" s="6"/>
      <c r="E477" s="6"/>
      <c r="F477" s="6"/>
      <c r="G477" s="6"/>
      <c r="H477" s="6"/>
      <c r="I477" s="6"/>
      <c r="J477" s="19"/>
      <c r="K477" s="3"/>
      <c r="L477" s="3"/>
      <c r="M477" s="3"/>
      <c r="N477" s="3"/>
      <c r="O477" s="3"/>
      <c r="P477" s="3"/>
      <c r="Q477" s="3"/>
      <c r="R477" s="6"/>
      <c r="S477" s="6"/>
      <c r="T477" s="6"/>
      <c r="U477" s="6"/>
      <c r="V477" s="6"/>
      <c r="W477" s="6"/>
      <c r="X477" s="6"/>
      <c r="Y477" s="6"/>
      <c r="Z477" s="6"/>
      <c r="AA477" s="6"/>
      <c r="AB477" s="6"/>
      <c r="AC477" s="6"/>
      <c r="AD477" s="6"/>
      <c r="AE477" s="6"/>
      <c r="AF477" s="6"/>
      <c r="AG477" s="6"/>
      <c r="AH477" s="6"/>
      <c r="AI477" s="3"/>
      <c r="AJ477" s="6"/>
      <c r="AK477" s="6"/>
    </row>
    <row r="478" spans="1:37">
      <c r="A478" s="6"/>
      <c r="B478" s="3"/>
      <c r="C478" s="6"/>
      <c r="D478" s="6"/>
      <c r="E478" s="6"/>
      <c r="F478" s="6"/>
      <c r="G478" s="6"/>
      <c r="H478" s="6"/>
      <c r="I478" s="6"/>
      <c r="J478" s="19"/>
      <c r="K478" s="3"/>
      <c r="L478" s="3"/>
      <c r="M478" s="3"/>
      <c r="N478" s="3"/>
      <c r="O478" s="3"/>
      <c r="P478" s="3"/>
      <c r="Q478" s="3"/>
      <c r="R478" s="6"/>
      <c r="S478" s="6"/>
      <c r="T478" s="6"/>
      <c r="U478" s="6"/>
      <c r="V478" s="6"/>
      <c r="W478" s="6"/>
      <c r="X478" s="6"/>
      <c r="Y478" s="6"/>
      <c r="Z478" s="6"/>
      <c r="AA478" s="6"/>
      <c r="AB478" s="6"/>
      <c r="AC478" s="6"/>
      <c r="AD478" s="6"/>
      <c r="AE478" s="6"/>
      <c r="AF478" s="6"/>
      <c r="AG478" s="6"/>
      <c r="AH478" s="6"/>
      <c r="AI478" s="3"/>
      <c r="AJ478" s="6"/>
      <c r="AK478" s="6"/>
    </row>
    <row r="479" spans="1:37">
      <c r="A479" s="6"/>
      <c r="B479" s="3"/>
      <c r="C479" s="6"/>
      <c r="D479" s="6"/>
      <c r="E479" s="6"/>
      <c r="F479" s="6"/>
      <c r="G479" s="6"/>
      <c r="H479" s="6"/>
      <c r="I479" s="6"/>
      <c r="J479" s="19"/>
      <c r="K479" s="3"/>
      <c r="L479" s="3"/>
      <c r="M479" s="3"/>
      <c r="N479" s="3"/>
      <c r="O479" s="3"/>
      <c r="P479" s="3"/>
      <c r="Q479" s="3"/>
      <c r="R479" s="6"/>
      <c r="S479" s="6"/>
      <c r="T479" s="6"/>
      <c r="U479" s="6"/>
      <c r="V479" s="6"/>
      <c r="W479" s="6"/>
      <c r="X479" s="6"/>
      <c r="Y479" s="6"/>
      <c r="Z479" s="6"/>
      <c r="AA479" s="6"/>
      <c r="AB479" s="6"/>
      <c r="AC479" s="6"/>
      <c r="AD479" s="6"/>
      <c r="AE479" s="6"/>
      <c r="AF479" s="6"/>
      <c r="AG479" s="6"/>
      <c r="AH479" s="6"/>
      <c r="AI479" s="3"/>
      <c r="AJ479" s="6"/>
      <c r="AK479" s="6"/>
    </row>
    <row r="480" spans="1:37">
      <c r="A480" s="6"/>
      <c r="B480" s="3"/>
      <c r="C480" s="6"/>
      <c r="D480" s="6"/>
      <c r="E480" s="6"/>
      <c r="F480" s="6"/>
      <c r="G480" s="6"/>
      <c r="H480" s="6"/>
      <c r="I480" s="6"/>
      <c r="J480" s="19"/>
      <c r="K480" s="3"/>
      <c r="L480" s="3"/>
      <c r="M480" s="3"/>
      <c r="N480" s="3"/>
      <c r="O480" s="3"/>
      <c r="P480" s="3"/>
      <c r="Q480" s="3"/>
      <c r="R480" s="6"/>
      <c r="S480" s="6"/>
      <c r="T480" s="6"/>
      <c r="U480" s="6"/>
      <c r="V480" s="6"/>
      <c r="W480" s="6"/>
      <c r="X480" s="6"/>
      <c r="Y480" s="6"/>
      <c r="Z480" s="6"/>
      <c r="AA480" s="6"/>
      <c r="AB480" s="6"/>
      <c r="AC480" s="6"/>
      <c r="AD480" s="6"/>
      <c r="AE480" s="6"/>
      <c r="AF480" s="6"/>
      <c r="AG480" s="6"/>
      <c r="AH480" s="6"/>
      <c r="AI480" s="3"/>
      <c r="AJ480" s="6"/>
      <c r="AK480" s="6"/>
    </row>
    <row r="481" spans="1:37">
      <c r="A481" s="6"/>
      <c r="B481" s="3"/>
      <c r="C481" s="6"/>
      <c r="D481" s="6"/>
      <c r="E481" s="6"/>
      <c r="F481" s="6"/>
      <c r="G481" s="6"/>
      <c r="H481" s="6"/>
      <c r="I481" s="6"/>
      <c r="J481" s="19"/>
      <c r="K481" s="3"/>
      <c r="L481" s="3"/>
      <c r="M481" s="3"/>
      <c r="N481" s="3"/>
      <c r="O481" s="3"/>
      <c r="P481" s="3"/>
      <c r="Q481" s="3"/>
      <c r="R481" s="6"/>
      <c r="S481" s="6"/>
      <c r="T481" s="6"/>
      <c r="U481" s="6"/>
      <c r="V481" s="6"/>
      <c r="W481" s="6"/>
      <c r="X481" s="6"/>
      <c r="Y481" s="6"/>
      <c r="Z481" s="6"/>
      <c r="AA481" s="6"/>
      <c r="AB481" s="6"/>
      <c r="AC481" s="6"/>
      <c r="AD481" s="6"/>
      <c r="AE481" s="6"/>
      <c r="AF481" s="6"/>
      <c r="AG481" s="6"/>
      <c r="AH481" s="6"/>
      <c r="AI481" s="3"/>
      <c r="AJ481" s="6"/>
      <c r="AK481" s="6"/>
    </row>
    <row r="482" spans="1:37">
      <c r="A482" s="6"/>
      <c r="B482" s="3"/>
      <c r="C482" s="6"/>
      <c r="D482" s="6"/>
      <c r="E482" s="6"/>
      <c r="F482" s="6"/>
      <c r="G482" s="6"/>
      <c r="H482" s="6"/>
      <c r="I482" s="6"/>
      <c r="J482" s="19"/>
      <c r="K482" s="3"/>
      <c r="L482" s="3"/>
      <c r="M482" s="3"/>
      <c r="N482" s="3"/>
      <c r="O482" s="3"/>
      <c r="P482" s="3"/>
      <c r="Q482" s="3"/>
      <c r="R482" s="6"/>
      <c r="S482" s="6"/>
      <c r="T482" s="6"/>
      <c r="U482" s="6"/>
      <c r="V482" s="6"/>
      <c r="W482" s="6"/>
      <c r="X482" s="6"/>
      <c r="Y482" s="6"/>
      <c r="Z482" s="6"/>
      <c r="AA482" s="6"/>
      <c r="AB482" s="6"/>
      <c r="AC482" s="6"/>
      <c r="AD482" s="6"/>
      <c r="AE482" s="6"/>
      <c r="AF482" s="6"/>
      <c r="AG482" s="6"/>
      <c r="AH482" s="6"/>
      <c r="AI482" s="3"/>
      <c r="AJ482" s="6"/>
      <c r="AK482" s="6"/>
    </row>
    <row r="483" spans="1:37">
      <c r="A483" s="6"/>
      <c r="B483" s="3"/>
      <c r="C483" s="6"/>
      <c r="D483" s="6"/>
      <c r="E483" s="6"/>
      <c r="F483" s="6"/>
      <c r="G483" s="6"/>
      <c r="H483" s="6"/>
      <c r="I483" s="6"/>
      <c r="J483" s="19"/>
      <c r="K483" s="3"/>
      <c r="L483" s="3"/>
      <c r="M483" s="3"/>
      <c r="N483" s="3"/>
      <c r="O483" s="3"/>
      <c r="P483" s="3"/>
      <c r="Q483" s="3"/>
      <c r="R483" s="6"/>
      <c r="S483" s="6"/>
      <c r="T483" s="6"/>
      <c r="U483" s="6"/>
      <c r="V483" s="6"/>
      <c r="W483" s="6"/>
      <c r="X483" s="6"/>
      <c r="Y483" s="6"/>
      <c r="Z483" s="6"/>
      <c r="AA483" s="6"/>
      <c r="AB483" s="6"/>
      <c r="AC483" s="6"/>
      <c r="AD483" s="6"/>
      <c r="AE483" s="6"/>
      <c r="AF483" s="6"/>
      <c r="AG483" s="6"/>
      <c r="AH483" s="6"/>
      <c r="AI483" s="3"/>
      <c r="AJ483" s="6"/>
      <c r="AK483" s="6"/>
    </row>
    <row r="484" spans="1:37">
      <c r="A484" s="6"/>
      <c r="B484" s="3"/>
      <c r="C484" s="6"/>
      <c r="D484" s="6"/>
      <c r="E484" s="6"/>
      <c r="F484" s="6"/>
      <c r="G484" s="6"/>
      <c r="H484" s="6"/>
      <c r="I484" s="6"/>
      <c r="J484" s="19"/>
      <c r="K484" s="3"/>
      <c r="L484" s="3"/>
      <c r="M484" s="3"/>
      <c r="N484" s="3"/>
      <c r="O484" s="3"/>
      <c r="P484" s="3"/>
      <c r="Q484" s="3"/>
      <c r="R484" s="6"/>
      <c r="S484" s="6"/>
      <c r="T484" s="6"/>
      <c r="U484" s="6"/>
      <c r="V484" s="6"/>
      <c r="W484" s="6"/>
      <c r="X484" s="6"/>
      <c r="Y484" s="6"/>
      <c r="Z484" s="6"/>
      <c r="AA484" s="6"/>
      <c r="AB484" s="6"/>
      <c r="AC484" s="6"/>
      <c r="AD484" s="6"/>
      <c r="AE484" s="6"/>
      <c r="AF484" s="6"/>
      <c r="AG484" s="6"/>
      <c r="AH484" s="6"/>
      <c r="AI484" s="3"/>
      <c r="AJ484" s="6"/>
      <c r="AK484" s="6"/>
    </row>
    <row r="485" spans="1:37">
      <c r="A485" s="6"/>
      <c r="B485" s="3"/>
      <c r="C485" s="6"/>
      <c r="D485" s="6"/>
      <c r="E485" s="6"/>
      <c r="F485" s="6"/>
      <c r="G485" s="6"/>
      <c r="H485" s="6"/>
      <c r="I485" s="6"/>
      <c r="J485" s="19"/>
      <c r="K485" s="3"/>
      <c r="L485" s="3"/>
      <c r="M485" s="3"/>
      <c r="N485" s="3"/>
      <c r="O485" s="3"/>
      <c r="P485" s="3"/>
      <c r="Q485" s="3"/>
      <c r="R485" s="6"/>
      <c r="S485" s="6"/>
      <c r="T485" s="6"/>
      <c r="U485" s="6"/>
      <c r="V485" s="6"/>
      <c r="W485" s="6"/>
      <c r="X485" s="6"/>
      <c r="Y485" s="6"/>
      <c r="Z485" s="6"/>
      <c r="AA485" s="6"/>
      <c r="AB485" s="6"/>
      <c r="AC485" s="6"/>
      <c r="AD485" s="6"/>
      <c r="AE485" s="6"/>
      <c r="AF485" s="6"/>
      <c r="AG485" s="6"/>
      <c r="AH485" s="6"/>
      <c r="AI485" s="3"/>
      <c r="AJ485" s="6"/>
      <c r="AK485" s="6"/>
    </row>
    <row r="486" spans="1:37">
      <c r="A486" s="6"/>
      <c r="B486" s="3"/>
      <c r="C486" s="6"/>
      <c r="D486" s="6"/>
      <c r="E486" s="6"/>
      <c r="F486" s="6"/>
      <c r="G486" s="6"/>
      <c r="H486" s="6"/>
      <c r="I486" s="6"/>
      <c r="J486" s="19"/>
      <c r="K486" s="3"/>
      <c r="L486" s="3"/>
      <c r="M486" s="3"/>
      <c r="N486" s="3"/>
      <c r="O486" s="3"/>
      <c r="P486" s="3"/>
      <c r="Q486" s="3"/>
      <c r="R486" s="6"/>
      <c r="S486" s="6"/>
      <c r="T486" s="6"/>
      <c r="U486" s="6"/>
      <c r="V486" s="6"/>
      <c r="W486" s="6"/>
      <c r="X486" s="6"/>
      <c r="Y486" s="6"/>
      <c r="Z486" s="6"/>
      <c r="AA486" s="6"/>
      <c r="AB486" s="6"/>
      <c r="AC486" s="6"/>
      <c r="AD486" s="6"/>
      <c r="AE486" s="6"/>
      <c r="AF486" s="6"/>
      <c r="AG486" s="6"/>
      <c r="AH486" s="6"/>
      <c r="AI486" s="3"/>
      <c r="AJ486" s="6"/>
      <c r="AK486" s="6"/>
    </row>
    <row r="487" spans="1:37">
      <c r="A487" s="6"/>
      <c r="B487" s="3"/>
      <c r="C487" s="6"/>
      <c r="D487" s="6"/>
      <c r="E487" s="6"/>
      <c r="F487" s="6"/>
      <c r="G487" s="6"/>
      <c r="H487" s="6"/>
      <c r="I487" s="6"/>
      <c r="J487" s="19"/>
      <c r="K487" s="3"/>
      <c r="L487" s="3"/>
      <c r="M487" s="3"/>
      <c r="N487" s="3"/>
      <c r="O487" s="3"/>
      <c r="P487" s="3"/>
      <c r="Q487" s="3"/>
      <c r="R487" s="6"/>
      <c r="S487" s="6"/>
      <c r="T487" s="6"/>
      <c r="U487" s="6"/>
      <c r="V487" s="6"/>
      <c r="W487" s="6"/>
      <c r="X487" s="6"/>
      <c r="Y487" s="6"/>
      <c r="Z487" s="6"/>
      <c r="AA487" s="6"/>
      <c r="AB487" s="6"/>
      <c r="AC487" s="6"/>
      <c r="AD487" s="6"/>
      <c r="AE487" s="6"/>
      <c r="AF487" s="6"/>
      <c r="AG487" s="6"/>
      <c r="AH487" s="6"/>
      <c r="AI487" s="3"/>
      <c r="AJ487" s="6"/>
      <c r="AK487" s="6"/>
    </row>
    <row r="488" spans="1:37">
      <c r="A488" s="6"/>
      <c r="B488" s="3"/>
      <c r="C488" s="6"/>
      <c r="D488" s="6"/>
      <c r="E488" s="6"/>
      <c r="F488" s="6"/>
      <c r="G488" s="6"/>
      <c r="H488" s="6"/>
      <c r="I488" s="6"/>
      <c r="J488" s="19"/>
      <c r="K488" s="3"/>
      <c r="L488" s="3"/>
      <c r="M488" s="3"/>
      <c r="N488" s="3"/>
      <c r="O488" s="3"/>
      <c r="P488" s="3"/>
      <c r="Q488" s="3"/>
      <c r="R488" s="6"/>
      <c r="S488" s="6"/>
      <c r="T488" s="6"/>
      <c r="U488" s="6"/>
      <c r="V488" s="6"/>
      <c r="W488" s="6"/>
      <c r="X488" s="6"/>
      <c r="Y488" s="6"/>
      <c r="Z488" s="6"/>
      <c r="AA488" s="6"/>
      <c r="AB488" s="6"/>
      <c r="AC488" s="6"/>
      <c r="AD488" s="6"/>
      <c r="AE488" s="6"/>
      <c r="AF488" s="6"/>
      <c r="AG488" s="6"/>
      <c r="AH488" s="6"/>
      <c r="AI488" s="3"/>
      <c r="AJ488" s="6"/>
      <c r="AK488" s="6"/>
    </row>
    <row r="489" spans="1:37">
      <c r="A489" s="6"/>
      <c r="B489" s="3"/>
      <c r="C489" s="6"/>
      <c r="D489" s="6"/>
      <c r="E489" s="6"/>
      <c r="F489" s="6"/>
      <c r="G489" s="6"/>
      <c r="H489" s="6"/>
      <c r="I489" s="6"/>
      <c r="J489" s="19"/>
      <c r="K489" s="3"/>
      <c r="L489" s="3"/>
      <c r="M489" s="3"/>
      <c r="N489" s="3"/>
      <c r="O489" s="3"/>
      <c r="P489" s="3"/>
      <c r="Q489" s="3"/>
      <c r="R489" s="6"/>
      <c r="S489" s="6"/>
      <c r="T489" s="6"/>
      <c r="U489" s="6"/>
      <c r="V489" s="6"/>
      <c r="W489" s="6"/>
      <c r="X489" s="6"/>
      <c r="Y489" s="6"/>
      <c r="Z489" s="6"/>
      <c r="AA489" s="6"/>
      <c r="AB489" s="6"/>
      <c r="AC489" s="6"/>
      <c r="AD489" s="6"/>
      <c r="AE489" s="6"/>
      <c r="AF489" s="6"/>
      <c r="AG489" s="6"/>
      <c r="AH489" s="6"/>
      <c r="AI489" s="3"/>
      <c r="AJ489" s="6"/>
      <c r="AK489" s="6"/>
    </row>
    <row r="490" spans="1:37">
      <c r="A490" s="6"/>
      <c r="B490" s="3"/>
      <c r="C490" s="6"/>
      <c r="D490" s="6"/>
      <c r="E490" s="6"/>
      <c r="F490" s="6"/>
      <c r="G490" s="6"/>
      <c r="H490" s="6"/>
      <c r="I490" s="6"/>
      <c r="J490" s="19"/>
      <c r="K490" s="3"/>
      <c r="L490" s="3"/>
      <c r="M490" s="3"/>
      <c r="N490" s="3"/>
      <c r="O490" s="3"/>
      <c r="P490" s="3"/>
      <c r="Q490" s="3"/>
      <c r="R490" s="6"/>
      <c r="S490" s="6"/>
      <c r="T490" s="6"/>
      <c r="U490" s="6"/>
      <c r="V490" s="6"/>
      <c r="W490" s="6"/>
      <c r="X490" s="6"/>
      <c r="Y490" s="6"/>
      <c r="Z490" s="6"/>
      <c r="AA490" s="6"/>
      <c r="AB490" s="6"/>
      <c r="AC490" s="6"/>
      <c r="AD490" s="6"/>
      <c r="AE490" s="6"/>
      <c r="AF490" s="6"/>
      <c r="AG490" s="6"/>
      <c r="AH490" s="6"/>
      <c r="AI490" s="3"/>
      <c r="AJ490" s="6"/>
      <c r="AK490" s="6"/>
    </row>
    <row r="491" spans="1:37">
      <c r="A491" s="6"/>
      <c r="B491" s="3"/>
      <c r="C491" s="6"/>
      <c r="D491" s="6"/>
      <c r="E491" s="6"/>
      <c r="F491" s="6"/>
      <c r="G491" s="6"/>
      <c r="H491" s="6"/>
      <c r="I491" s="6"/>
      <c r="J491" s="19"/>
      <c r="K491" s="3"/>
      <c r="L491" s="3"/>
      <c r="M491" s="3"/>
      <c r="N491" s="3"/>
      <c r="O491" s="3"/>
      <c r="P491" s="3"/>
      <c r="Q491" s="3"/>
      <c r="R491" s="6"/>
      <c r="S491" s="6"/>
      <c r="T491" s="6"/>
      <c r="U491" s="6"/>
      <c r="V491" s="6"/>
      <c r="W491" s="6"/>
      <c r="X491" s="6"/>
      <c r="Y491" s="6"/>
      <c r="Z491" s="6"/>
      <c r="AA491" s="6"/>
      <c r="AB491" s="6"/>
      <c r="AC491" s="6"/>
      <c r="AD491" s="6"/>
      <c r="AE491" s="6"/>
      <c r="AF491" s="6"/>
      <c r="AG491" s="6"/>
      <c r="AH491" s="6"/>
      <c r="AI491" s="3"/>
      <c r="AJ491" s="6"/>
      <c r="AK491" s="6"/>
    </row>
    <row r="492" spans="1:37">
      <c r="A492" s="6"/>
      <c r="B492" s="3"/>
      <c r="C492" s="6"/>
      <c r="D492" s="6"/>
      <c r="E492" s="6"/>
      <c r="F492" s="6"/>
      <c r="G492" s="6"/>
      <c r="H492" s="6"/>
      <c r="I492" s="6"/>
      <c r="J492" s="19"/>
      <c r="K492" s="3"/>
      <c r="L492" s="3"/>
      <c r="M492" s="3"/>
      <c r="N492" s="3"/>
      <c r="O492" s="3"/>
      <c r="P492" s="3"/>
      <c r="Q492" s="3"/>
      <c r="R492" s="6"/>
      <c r="S492" s="6"/>
      <c r="T492" s="6"/>
      <c r="U492" s="6"/>
      <c r="V492" s="6"/>
      <c r="W492" s="6"/>
      <c r="X492" s="6"/>
      <c r="Y492" s="6"/>
      <c r="Z492" s="6"/>
      <c r="AA492" s="6"/>
      <c r="AB492" s="6"/>
      <c r="AC492" s="6"/>
      <c r="AD492" s="6"/>
      <c r="AE492" s="6"/>
      <c r="AF492" s="6"/>
      <c r="AG492" s="6"/>
      <c r="AH492" s="6"/>
      <c r="AI492" s="3"/>
      <c r="AJ492" s="6"/>
      <c r="AK492" s="6"/>
    </row>
    <row r="493" spans="1:37">
      <c r="A493" s="6"/>
      <c r="B493" s="3"/>
      <c r="C493" s="6"/>
      <c r="D493" s="6"/>
      <c r="E493" s="6"/>
      <c r="F493" s="6"/>
      <c r="G493" s="6"/>
      <c r="H493" s="6"/>
      <c r="I493" s="6"/>
      <c r="J493" s="19"/>
      <c r="K493" s="3"/>
      <c r="L493" s="3"/>
      <c r="M493" s="3"/>
      <c r="N493" s="3"/>
      <c r="O493" s="3"/>
      <c r="P493" s="3"/>
      <c r="Q493" s="3"/>
      <c r="R493" s="6"/>
      <c r="S493" s="6"/>
      <c r="T493" s="6"/>
      <c r="U493" s="6"/>
      <c r="V493" s="6"/>
      <c r="W493" s="6"/>
      <c r="X493" s="6"/>
      <c r="Y493" s="6"/>
      <c r="Z493" s="6"/>
      <c r="AA493" s="6"/>
      <c r="AB493" s="6"/>
      <c r="AC493" s="6"/>
      <c r="AD493" s="6"/>
      <c r="AE493" s="6"/>
      <c r="AF493" s="6"/>
      <c r="AG493" s="6"/>
      <c r="AH493" s="6"/>
      <c r="AI493" s="3"/>
      <c r="AJ493" s="6"/>
      <c r="AK493" s="6"/>
    </row>
    <row r="494" spans="1:37">
      <c r="A494" s="6"/>
      <c r="B494" s="3"/>
      <c r="C494" s="6"/>
      <c r="D494" s="6"/>
      <c r="E494" s="6"/>
      <c r="F494" s="6"/>
      <c r="G494" s="6"/>
      <c r="H494" s="6"/>
      <c r="I494" s="6"/>
      <c r="J494" s="19"/>
      <c r="K494" s="3"/>
      <c r="L494" s="3"/>
      <c r="M494" s="3"/>
      <c r="N494" s="3"/>
      <c r="O494" s="3"/>
      <c r="P494" s="3"/>
      <c r="Q494" s="3"/>
      <c r="R494" s="6"/>
      <c r="S494" s="6"/>
      <c r="T494" s="6"/>
      <c r="U494" s="6"/>
      <c r="V494" s="6"/>
      <c r="W494" s="6"/>
      <c r="X494" s="6"/>
      <c r="Y494" s="6"/>
      <c r="Z494" s="6"/>
      <c r="AA494" s="6"/>
      <c r="AB494" s="6"/>
      <c r="AC494" s="6"/>
      <c r="AD494" s="6"/>
      <c r="AE494" s="6"/>
      <c r="AF494" s="6"/>
      <c r="AG494" s="6"/>
      <c r="AH494" s="6"/>
      <c r="AI494" s="3"/>
      <c r="AJ494" s="6"/>
      <c r="AK494" s="6"/>
    </row>
    <row r="495" spans="1:37">
      <c r="A495" s="6"/>
      <c r="B495" s="3"/>
      <c r="C495" s="6"/>
      <c r="D495" s="6"/>
      <c r="E495" s="6"/>
      <c r="F495" s="6"/>
      <c r="G495" s="6"/>
      <c r="H495" s="6"/>
      <c r="I495" s="6"/>
      <c r="J495" s="19"/>
      <c r="K495" s="3"/>
      <c r="L495" s="3"/>
      <c r="M495" s="3"/>
      <c r="N495" s="3"/>
      <c r="O495" s="3"/>
      <c r="P495" s="3"/>
      <c r="Q495" s="3"/>
      <c r="R495" s="6"/>
      <c r="S495" s="6"/>
      <c r="T495" s="6"/>
      <c r="U495" s="6"/>
      <c r="V495" s="6"/>
      <c r="W495" s="6"/>
      <c r="X495" s="6"/>
      <c r="Y495" s="6"/>
      <c r="Z495" s="6"/>
      <c r="AA495" s="6"/>
      <c r="AB495" s="6"/>
      <c r="AC495" s="6"/>
      <c r="AD495" s="6"/>
      <c r="AE495" s="6"/>
      <c r="AF495" s="6"/>
      <c r="AG495" s="6"/>
      <c r="AH495" s="6"/>
      <c r="AI495" s="3"/>
      <c r="AJ495" s="6"/>
      <c r="AK495" s="6"/>
    </row>
    <row r="496" spans="1:37">
      <c r="A496" s="6"/>
      <c r="B496" s="3"/>
      <c r="C496" s="6"/>
      <c r="D496" s="6"/>
      <c r="E496" s="6"/>
      <c r="F496" s="6"/>
      <c r="G496" s="6"/>
      <c r="H496" s="6"/>
      <c r="I496" s="6"/>
      <c r="J496" s="19"/>
      <c r="K496" s="3"/>
      <c r="L496" s="3"/>
      <c r="M496" s="3"/>
      <c r="N496" s="3"/>
      <c r="O496" s="3"/>
      <c r="P496" s="3"/>
      <c r="Q496" s="3"/>
      <c r="R496" s="6"/>
      <c r="S496" s="6"/>
      <c r="T496" s="6"/>
      <c r="U496" s="6"/>
      <c r="V496" s="6"/>
      <c r="W496" s="6"/>
      <c r="X496" s="6"/>
      <c r="Y496" s="6"/>
      <c r="Z496" s="6"/>
      <c r="AA496" s="6"/>
      <c r="AB496" s="6"/>
      <c r="AC496" s="6"/>
      <c r="AD496" s="6"/>
      <c r="AE496" s="6"/>
      <c r="AF496" s="6"/>
      <c r="AG496" s="6"/>
      <c r="AH496" s="6"/>
      <c r="AI496" s="3"/>
      <c r="AJ496" s="6"/>
      <c r="AK496" s="6"/>
    </row>
    <row r="497" spans="1:37">
      <c r="A497" s="6"/>
      <c r="B497" s="3"/>
      <c r="C497" s="6"/>
      <c r="D497" s="6"/>
      <c r="E497" s="6"/>
      <c r="F497" s="6"/>
      <c r="G497" s="6"/>
      <c r="H497" s="6"/>
      <c r="I497" s="6"/>
      <c r="J497" s="19"/>
      <c r="K497" s="3"/>
      <c r="L497" s="3"/>
      <c r="M497" s="3"/>
      <c r="N497" s="3"/>
      <c r="O497" s="3"/>
      <c r="P497" s="3"/>
      <c r="Q497" s="3"/>
      <c r="R497" s="6"/>
      <c r="S497" s="6"/>
      <c r="T497" s="6"/>
      <c r="U497" s="6"/>
      <c r="V497" s="6"/>
      <c r="W497" s="6"/>
      <c r="X497" s="6"/>
      <c r="Y497" s="6"/>
      <c r="Z497" s="6"/>
      <c r="AA497" s="6"/>
      <c r="AB497" s="6"/>
      <c r="AC497" s="6"/>
      <c r="AD497" s="6"/>
      <c r="AE497" s="6"/>
      <c r="AF497" s="6"/>
      <c r="AG497" s="6"/>
      <c r="AH497" s="6"/>
      <c r="AI497" s="3"/>
      <c r="AJ497" s="6"/>
      <c r="AK497" s="6"/>
    </row>
    <row r="498" spans="1:37">
      <c r="A498" s="6"/>
      <c r="B498" s="3"/>
      <c r="C498" s="6"/>
      <c r="D498" s="6"/>
      <c r="E498" s="6"/>
      <c r="F498" s="6"/>
      <c r="G498" s="6"/>
      <c r="H498" s="6"/>
      <c r="I498" s="6"/>
      <c r="J498" s="19"/>
      <c r="K498" s="3"/>
      <c r="L498" s="3"/>
      <c r="M498" s="3"/>
      <c r="N498" s="3"/>
      <c r="O498" s="3"/>
      <c r="P498" s="3"/>
      <c r="Q498" s="3"/>
      <c r="R498" s="6"/>
      <c r="S498" s="6"/>
      <c r="T498" s="6"/>
      <c r="U498" s="6"/>
      <c r="V498" s="6"/>
      <c r="W498" s="6"/>
      <c r="X498" s="6"/>
      <c r="Y498" s="6"/>
      <c r="Z498" s="6"/>
      <c r="AA498" s="6"/>
      <c r="AB498" s="6"/>
      <c r="AC498" s="6"/>
      <c r="AD498" s="6"/>
      <c r="AE498" s="6"/>
      <c r="AF498" s="6"/>
      <c r="AG498" s="6"/>
      <c r="AH498" s="6"/>
      <c r="AI498" s="3"/>
      <c r="AJ498" s="6"/>
      <c r="AK498" s="6"/>
    </row>
    <row r="499" spans="1:37">
      <c r="A499" s="6"/>
      <c r="B499" s="3"/>
      <c r="C499" s="6"/>
      <c r="D499" s="6"/>
      <c r="E499" s="6"/>
      <c r="F499" s="6"/>
      <c r="G499" s="6"/>
      <c r="H499" s="6"/>
      <c r="I499" s="6"/>
      <c r="J499" s="19"/>
      <c r="K499" s="3"/>
      <c r="L499" s="3"/>
      <c r="M499" s="3"/>
      <c r="N499" s="3"/>
      <c r="O499" s="3"/>
      <c r="P499" s="3"/>
      <c r="Q499" s="3"/>
      <c r="R499" s="6"/>
      <c r="S499" s="6"/>
      <c r="T499" s="6"/>
      <c r="U499" s="6"/>
      <c r="V499" s="6"/>
      <c r="W499" s="6"/>
      <c r="X499" s="6"/>
      <c r="Y499" s="6"/>
      <c r="Z499" s="6"/>
      <c r="AA499" s="6"/>
      <c r="AB499" s="6"/>
      <c r="AC499" s="6"/>
      <c r="AD499" s="6"/>
      <c r="AE499" s="6"/>
      <c r="AF499" s="6"/>
      <c r="AG499" s="6"/>
      <c r="AH499" s="6"/>
      <c r="AI499" s="3"/>
      <c r="AJ499" s="6"/>
      <c r="AK499" s="6"/>
    </row>
    <row r="500" spans="1:37">
      <c r="A500" s="6"/>
      <c r="B500" s="3"/>
      <c r="C500" s="6"/>
      <c r="D500" s="6"/>
      <c r="E500" s="6"/>
      <c r="F500" s="6"/>
      <c r="G500" s="6"/>
      <c r="H500" s="6"/>
      <c r="I500" s="6"/>
      <c r="J500" s="19"/>
      <c r="K500" s="3"/>
      <c r="L500" s="3"/>
      <c r="M500" s="3"/>
      <c r="N500" s="3"/>
      <c r="O500" s="3"/>
      <c r="P500" s="3"/>
      <c r="Q500" s="3"/>
      <c r="R500" s="6"/>
      <c r="S500" s="6"/>
      <c r="T500" s="6"/>
      <c r="U500" s="6"/>
      <c r="V500" s="6"/>
      <c r="W500" s="6"/>
      <c r="X500" s="6"/>
      <c r="Y500" s="6"/>
      <c r="Z500" s="6"/>
      <c r="AA500" s="6"/>
      <c r="AB500" s="6"/>
      <c r="AC500" s="6"/>
      <c r="AD500" s="6"/>
      <c r="AE500" s="6"/>
      <c r="AF500" s="6"/>
      <c r="AG500" s="6"/>
      <c r="AH500" s="6"/>
      <c r="AI500" s="3"/>
      <c r="AJ500" s="6"/>
      <c r="AK500" s="6"/>
    </row>
    <row r="501" spans="1:37">
      <c r="A501" s="6"/>
      <c r="B501" s="3"/>
      <c r="C501" s="6"/>
      <c r="D501" s="6"/>
      <c r="E501" s="6"/>
      <c r="F501" s="6"/>
      <c r="G501" s="6"/>
      <c r="H501" s="6"/>
      <c r="I501" s="6"/>
      <c r="J501" s="19"/>
      <c r="K501" s="3"/>
      <c r="L501" s="3"/>
      <c r="M501" s="3"/>
      <c r="N501" s="3"/>
      <c r="O501" s="3"/>
      <c r="P501" s="3"/>
      <c r="Q501" s="3"/>
      <c r="R501" s="6"/>
      <c r="S501" s="6"/>
      <c r="T501" s="6"/>
      <c r="U501" s="6"/>
      <c r="V501" s="6"/>
      <c r="W501" s="6"/>
      <c r="X501" s="6"/>
      <c r="Y501" s="6"/>
      <c r="Z501" s="6"/>
      <c r="AA501" s="6"/>
      <c r="AB501" s="6"/>
      <c r="AC501" s="6"/>
      <c r="AD501" s="6"/>
      <c r="AE501" s="6"/>
      <c r="AF501" s="6"/>
      <c r="AG501" s="6"/>
      <c r="AH501" s="6"/>
      <c r="AI501" s="3"/>
      <c r="AJ501" s="6"/>
      <c r="AK501" s="6"/>
    </row>
    <row r="502" spans="1:37">
      <c r="A502" s="6"/>
      <c r="B502" s="3"/>
      <c r="C502" s="6"/>
      <c r="D502" s="6"/>
      <c r="E502" s="6"/>
      <c r="F502" s="6"/>
      <c r="G502" s="6"/>
      <c r="H502" s="6"/>
      <c r="I502" s="6"/>
      <c r="J502" s="19"/>
      <c r="K502" s="3"/>
      <c r="L502" s="3"/>
      <c r="M502" s="3"/>
      <c r="N502" s="3"/>
      <c r="O502" s="3"/>
      <c r="P502" s="3"/>
      <c r="Q502" s="3"/>
      <c r="R502" s="6"/>
      <c r="S502" s="6"/>
      <c r="T502" s="6"/>
      <c r="U502" s="6"/>
      <c r="V502" s="6"/>
      <c r="W502" s="6"/>
      <c r="X502" s="6"/>
      <c r="Y502" s="6"/>
      <c r="Z502" s="6"/>
      <c r="AA502" s="6"/>
      <c r="AB502" s="6"/>
      <c r="AC502" s="6"/>
      <c r="AD502" s="6"/>
      <c r="AE502" s="6"/>
      <c r="AF502" s="6"/>
      <c r="AG502" s="6"/>
      <c r="AH502" s="6"/>
      <c r="AI502" s="3"/>
      <c r="AJ502" s="6"/>
      <c r="AK502" s="6"/>
    </row>
    <row r="503" spans="1:37">
      <c r="A503" s="6"/>
      <c r="B503" s="3"/>
      <c r="C503" s="6"/>
      <c r="D503" s="6"/>
      <c r="E503" s="6"/>
      <c r="F503" s="6"/>
      <c r="G503" s="6"/>
      <c r="H503" s="6"/>
      <c r="I503" s="6"/>
      <c r="J503" s="19"/>
      <c r="K503" s="3"/>
      <c r="L503" s="3"/>
      <c r="M503" s="3"/>
      <c r="N503" s="3"/>
      <c r="O503" s="3"/>
      <c r="P503" s="3"/>
      <c r="Q503" s="3"/>
      <c r="R503" s="6"/>
      <c r="S503" s="6"/>
      <c r="T503" s="6"/>
      <c r="U503" s="6"/>
      <c r="V503" s="6"/>
      <c r="W503" s="6"/>
      <c r="X503" s="6"/>
      <c r="Y503" s="6"/>
      <c r="Z503" s="6"/>
      <c r="AA503" s="6"/>
      <c r="AB503" s="6"/>
      <c r="AC503" s="6"/>
      <c r="AD503" s="6"/>
      <c r="AE503" s="6"/>
      <c r="AF503" s="6"/>
      <c r="AG503" s="6"/>
      <c r="AH503" s="6"/>
      <c r="AI503" s="3"/>
      <c r="AJ503" s="6"/>
      <c r="AK503" s="6"/>
    </row>
    <row r="504" spans="1:37">
      <c r="A504" s="6"/>
      <c r="B504" s="3"/>
      <c r="C504" s="6"/>
      <c r="D504" s="6"/>
      <c r="E504" s="6"/>
      <c r="F504" s="6"/>
      <c r="G504" s="6"/>
      <c r="H504" s="6"/>
      <c r="I504" s="6"/>
      <c r="J504" s="19"/>
      <c r="K504" s="3"/>
      <c r="L504" s="3"/>
      <c r="M504" s="3"/>
      <c r="N504" s="3"/>
      <c r="O504" s="3"/>
      <c r="P504" s="3"/>
      <c r="Q504" s="3"/>
      <c r="R504" s="6"/>
      <c r="S504" s="6"/>
      <c r="T504" s="6"/>
      <c r="U504" s="6"/>
      <c r="V504" s="6"/>
      <c r="W504" s="6"/>
      <c r="X504" s="6"/>
      <c r="Y504" s="6"/>
      <c r="Z504" s="6"/>
      <c r="AA504" s="6"/>
      <c r="AB504" s="6"/>
      <c r="AC504" s="6"/>
      <c r="AD504" s="6"/>
      <c r="AE504" s="6"/>
      <c r="AF504" s="6"/>
      <c r="AG504" s="6"/>
      <c r="AH504" s="6"/>
      <c r="AI504" s="3"/>
      <c r="AJ504" s="6"/>
      <c r="AK504" s="6"/>
    </row>
    <row r="505" spans="1:37">
      <c r="A505" s="6"/>
      <c r="B505" s="3"/>
      <c r="C505" s="6"/>
      <c r="D505" s="6"/>
      <c r="E505" s="6"/>
      <c r="F505" s="6"/>
      <c r="G505" s="6"/>
      <c r="H505" s="6"/>
      <c r="I505" s="6"/>
      <c r="J505" s="19"/>
      <c r="K505" s="3"/>
      <c r="L505" s="3"/>
      <c r="M505" s="3"/>
      <c r="N505" s="3"/>
      <c r="O505" s="3"/>
      <c r="P505" s="3"/>
      <c r="Q505" s="3"/>
      <c r="R505" s="6"/>
      <c r="S505" s="6"/>
      <c r="T505" s="6"/>
      <c r="U505" s="6"/>
      <c r="V505" s="6"/>
      <c r="W505" s="6"/>
      <c r="X505" s="6"/>
      <c r="Y505" s="6"/>
      <c r="Z505" s="6"/>
      <c r="AA505" s="6"/>
      <c r="AB505" s="6"/>
      <c r="AC505" s="6"/>
      <c r="AD505" s="6"/>
      <c r="AE505" s="6"/>
      <c r="AF505" s="6"/>
      <c r="AG505" s="6"/>
      <c r="AH505" s="6"/>
      <c r="AI505" s="3"/>
      <c r="AJ505" s="6"/>
      <c r="AK505" s="6"/>
    </row>
    <row r="506" spans="1:37">
      <c r="A506" s="6"/>
      <c r="B506" s="3"/>
      <c r="C506" s="6"/>
      <c r="D506" s="6"/>
      <c r="E506" s="6"/>
      <c r="F506" s="6"/>
      <c r="G506" s="6"/>
      <c r="H506" s="6"/>
      <c r="I506" s="6"/>
      <c r="J506" s="19"/>
      <c r="K506" s="3"/>
      <c r="L506" s="3"/>
      <c r="M506" s="3"/>
      <c r="N506" s="3"/>
      <c r="O506" s="3"/>
      <c r="P506" s="3"/>
      <c r="Q506" s="3"/>
      <c r="R506" s="6"/>
      <c r="S506" s="6"/>
      <c r="T506" s="6"/>
      <c r="U506" s="6"/>
      <c r="V506" s="6"/>
      <c r="W506" s="6"/>
      <c r="X506" s="6"/>
      <c r="Y506" s="6"/>
      <c r="Z506" s="6"/>
      <c r="AA506" s="6"/>
      <c r="AB506" s="6"/>
      <c r="AC506" s="6"/>
      <c r="AD506" s="6"/>
      <c r="AE506" s="6"/>
      <c r="AF506" s="6"/>
      <c r="AG506" s="6"/>
      <c r="AH506" s="6"/>
      <c r="AI506" s="3"/>
      <c r="AJ506" s="6"/>
      <c r="AK506" s="6"/>
    </row>
    <row r="507" spans="1:37">
      <c r="A507" s="6"/>
      <c r="B507" s="3"/>
      <c r="C507" s="6"/>
      <c r="D507" s="6"/>
      <c r="E507" s="6"/>
      <c r="F507" s="6"/>
      <c r="G507" s="6"/>
      <c r="H507" s="6"/>
      <c r="I507" s="6"/>
      <c r="J507" s="19"/>
      <c r="K507" s="3"/>
      <c r="L507" s="3"/>
      <c r="M507" s="3"/>
      <c r="N507" s="3"/>
      <c r="O507" s="3"/>
      <c r="P507" s="3"/>
      <c r="Q507" s="3"/>
      <c r="R507" s="6"/>
      <c r="S507" s="6"/>
      <c r="T507" s="6"/>
      <c r="U507" s="6"/>
      <c r="V507" s="6"/>
      <c r="W507" s="6"/>
      <c r="X507" s="6"/>
      <c r="Y507" s="6"/>
      <c r="Z507" s="6"/>
      <c r="AA507" s="6"/>
      <c r="AB507" s="6"/>
      <c r="AC507" s="6"/>
      <c r="AD507" s="6"/>
      <c r="AE507" s="6"/>
      <c r="AF507" s="6"/>
      <c r="AG507" s="6"/>
      <c r="AH507" s="6"/>
      <c r="AI507" s="3"/>
      <c r="AJ507" s="6"/>
      <c r="AK507" s="6"/>
    </row>
    <row r="508" spans="1:37">
      <c r="A508" s="6"/>
      <c r="B508" s="3"/>
      <c r="C508" s="6"/>
      <c r="D508" s="6"/>
      <c r="E508" s="6"/>
      <c r="F508" s="6"/>
      <c r="G508" s="6"/>
      <c r="H508" s="6"/>
      <c r="I508" s="6"/>
      <c r="J508" s="19"/>
      <c r="K508" s="3"/>
      <c r="L508" s="3"/>
      <c r="M508" s="3"/>
      <c r="N508" s="3"/>
      <c r="O508" s="3"/>
      <c r="P508" s="3"/>
      <c r="Q508" s="3"/>
      <c r="R508" s="6"/>
      <c r="S508" s="6"/>
      <c r="T508" s="6"/>
      <c r="U508" s="6"/>
      <c r="V508" s="6"/>
      <c r="W508" s="6"/>
      <c r="X508" s="6"/>
      <c r="Y508" s="6"/>
      <c r="Z508" s="6"/>
      <c r="AA508" s="6"/>
      <c r="AB508" s="6"/>
      <c r="AC508" s="6"/>
      <c r="AD508" s="6"/>
      <c r="AE508" s="6"/>
      <c r="AF508" s="6"/>
      <c r="AG508" s="6"/>
      <c r="AH508" s="6"/>
      <c r="AI508" s="3"/>
      <c r="AJ508" s="6"/>
      <c r="AK508" s="6"/>
    </row>
    <row r="509" spans="1:37">
      <c r="A509" s="6"/>
      <c r="B509" s="3"/>
      <c r="C509" s="6"/>
      <c r="D509" s="6"/>
      <c r="E509" s="6"/>
      <c r="F509" s="6"/>
      <c r="G509" s="6"/>
      <c r="H509" s="6"/>
      <c r="I509" s="6"/>
      <c r="J509" s="19"/>
      <c r="K509" s="3"/>
      <c r="L509" s="3"/>
      <c r="M509" s="3"/>
      <c r="N509" s="3"/>
      <c r="O509" s="3"/>
      <c r="P509" s="3"/>
      <c r="Q509" s="3"/>
      <c r="R509" s="6"/>
      <c r="S509" s="6"/>
      <c r="T509" s="6"/>
      <c r="U509" s="6"/>
      <c r="V509" s="6"/>
      <c r="W509" s="6"/>
      <c r="X509" s="6"/>
      <c r="Y509" s="6"/>
      <c r="Z509" s="6"/>
      <c r="AA509" s="6"/>
      <c r="AB509" s="6"/>
      <c r="AC509" s="6"/>
      <c r="AD509" s="6"/>
      <c r="AE509" s="6"/>
      <c r="AF509" s="6"/>
      <c r="AG509" s="6"/>
      <c r="AH509" s="6"/>
      <c r="AI509" s="3"/>
      <c r="AJ509" s="6"/>
      <c r="AK509" s="6"/>
    </row>
    <row r="510" spans="1:37">
      <c r="A510" s="6"/>
      <c r="B510" s="3"/>
      <c r="C510" s="6"/>
      <c r="D510" s="6"/>
      <c r="E510" s="6"/>
      <c r="F510" s="6"/>
      <c r="G510" s="6"/>
      <c r="H510" s="6"/>
      <c r="I510" s="6"/>
      <c r="J510" s="19"/>
      <c r="K510" s="3"/>
      <c r="L510" s="3"/>
      <c r="M510" s="3"/>
      <c r="N510" s="3"/>
      <c r="O510" s="3"/>
      <c r="P510" s="3"/>
      <c r="Q510" s="3"/>
      <c r="R510" s="6"/>
      <c r="S510" s="6"/>
      <c r="T510" s="6"/>
      <c r="U510" s="6"/>
      <c r="V510" s="6"/>
      <c r="W510" s="6"/>
      <c r="X510" s="6"/>
      <c r="Y510" s="6"/>
      <c r="Z510" s="6"/>
      <c r="AA510" s="6"/>
      <c r="AB510" s="6"/>
      <c r="AC510" s="6"/>
      <c r="AD510" s="6"/>
      <c r="AE510" s="6"/>
      <c r="AF510" s="6"/>
      <c r="AG510" s="6"/>
      <c r="AH510" s="6"/>
      <c r="AI510" s="3"/>
      <c r="AJ510" s="6"/>
      <c r="AK510" s="6"/>
    </row>
    <row r="511" spans="1:37">
      <c r="A511" s="6"/>
      <c r="B511" s="3"/>
      <c r="C511" s="6"/>
      <c r="D511" s="6"/>
      <c r="E511" s="6"/>
      <c r="F511" s="6"/>
      <c r="G511" s="6"/>
      <c r="H511" s="6"/>
      <c r="I511" s="6"/>
      <c r="J511" s="19"/>
      <c r="K511" s="3"/>
      <c r="L511" s="3"/>
      <c r="M511" s="3"/>
      <c r="N511" s="3"/>
      <c r="O511" s="3"/>
      <c r="P511" s="3"/>
      <c r="Q511" s="3"/>
      <c r="R511" s="6"/>
      <c r="S511" s="6"/>
      <c r="T511" s="6"/>
      <c r="U511" s="6"/>
      <c r="V511" s="6"/>
      <c r="W511" s="6"/>
      <c r="X511" s="6"/>
      <c r="Y511" s="6"/>
      <c r="Z511" s="6"/>
      <c r="AA511" s="6"/>
      <c r="AB511" s="6"/>
      <c r="AC511" s="6"/>
      <c r="AD511" s="6"/>
      <c r="AE511" s="6"/>
      <c r="AF511" s="6"/>
      <c r="AG511" s="6"/>
      <c r="AH511" s="6"/>
      <c r="AI511" s="3"/>
      <c r="AJ511" s="6"/>
      <c r="AK511" s="6"/>
    </row>
    <row r="512" spans="1:37">
      <c r="A512" s="6"/>
      <c r="B512" s="3"/>
      <c r="C512" s="6"/>
      <c r="D512" s="6"/>
      <c r="E512" s="6"/>
      <c r="F512" s="6"/>
      <c r="G512" s="6"/>
      <c r="H512" s="6"/>
      <c r="I512" s="6"/>
      <c r="J512" s="19"/>
      <c r="K512" s="3"/>
      <c r="L512" s="3"/>
      <c r="M512" s="3"/>
      <c r="N512" s="3"/>
      <c r="O512" s="3"/>
      <c r="P512" s="3"/>
      <c r="Q512" s="3"/>
      <c r="R512" s="6"/>
      <c r="S512" s="6"/>
      <c r="T512" s="6"/>
      <c r="U512" s="6"/>
      <c r="V512" s="6"/>
      <c r="W512" s="6"/>
      <c r="X512" s="6"/>
      <c r="Y512" s="6"/>
      <c r="Z512" s="6"/>
      <c r="AA512" s="6"/>
      <c r="AB512" s="6"/>
      <c r="AC512" s="6"/>
      <c r="AD512" s="6"/>
      <c r="AE512" s="6"/>
      <c r="AF512" s="6"/>
      <c r="AG512" s="6"/>
      <c r="AH512" s="6"/>
      <c r="AI512" s="3"/>
      <c r="AJ512" s="6"/>
      <c r="AK512" s="6"/>
    </row>
    <row r="513" spans="1:37">
      <c r="A513" s="6"/>
      <c r="B513" s="3"/>
      <c r="C513" s="6"/>
      <c r="D513" s="6"/>
      <c r="E513" s="6"/>
      <c r="F513" s="6"/>
      <c r="G513" s="6"/>
      <c r="H513" s="6"/>
      <c r="I513" s="6"/>
      <c r="J513" s="19"/>
      <c r="K513" s="3"/>
      <c r="L513" s="3"/>
      <c r="M513" s="3"/>
      <c r="N513" s="3"/>
      <c r="O513" s="3"/>
      <c r="P513" s="3"/>
      <c r="Q513" s="3"/>
      <c r="R513" s="6"/>
      <c r="S513" s="6"/>
      <c r="T513" s="6"/>
      <c r="U513" s="6"/>
      <c r="V513" s="6"/>
      <c r="W513" s="6"/>
      <c r="X513" s="6"/>
      <c r="Y513" s="6"/>
      <c r="Z513" s="6"/>
      <c r="AA513" s="6"/>
      <c r="AB513" s="6"/>
      <c r="AC513" s="6"/>
      <c r="AD513" s="6"/>
      <c r="AE513" s="6"/>
      <c r="AF513" s="6"/>
      <c r="AG513" s="6"/>
      <c r="AH513" s="6"/>
      <c r="AI513" s="3"/>
      <c r="AJ513" s="6"/>
      <c r="AK513" s="6"/>
    </row>
    <row r="514" spans="1:37">
      <c r="A514" s="6"/>
      <c r="B514" s="3"/>
      <c r="C514" s="6"/>
      <c r="D514" s="6"/>
      <c r="E514" s="6"/>
      <c r="F514" s="6"/>
      <c r="G514" s="6"/>
      <c r="H514" s="6"/>
      <c r="I514" s="6"/>
      <c r="J514" s="19"/>
      <c r="K514" s="3"/>
      <c r="L514" s="3"/>
      <c r="M514" s="3"/>
      <c r="N514" s="3"/>
      <c r="O514" s="3"/>
      <c r="P514" s="3"/>
      <c r="Q514" s="3"/>
      <c r="R514" s="6"/>
      <c r="S514" s="6"/>
      <c r="T514" s="6"/>
      <c r="U514" s="6"/>
      <c r="V514" s="6"/>
      <c r="W514" s="6"/>
      <c r="X514" s="6"/>
      <c r="Y514" s="6"/>
      <c r="Z514" s="6"/>
      <c r="AA514" s="6"/>
      <c r="AB514" s="6"/>
      <c r="AC514" s="6"/>
      <c r="AD514" s="6"/>
      <c r="AE514" s="6"/>
      <c r="AF514" s="6"/>
      <c r="AG514" s="6"/>
      <c r="AH514" s="6"/>
      <c r="AI514" s="3"/>
      <c r="AJ514" s="6"/>
      <c r="AK514" s="6"/>
    </row>
    <row r="515" spans="1:37">
      <c r="A515" s="6"/>
      <c r="B515" s="3"/>
      <c r="C515" s="6"/>
      <c r="D515" s="6"/>
      <c r="E515" s="6"/>
      <c r="F515" s="6"/>
      <c r="G515" s="6"/>
      <c r="H515" s="6"/>
      <c r="I515" s="6"/>
      <c r="J515" s="19"/>
      <c r="K515" s="3"/>
      <c r="L515" s="3"/>
      <c r="M515" s="3"/>
      <c r="N515" s="3"/>
      <c r="O515" s="3"/>
      <c r="P515" s="3"/>
      <c r="Q515" s="3"/>
      <c r="R515" s="6"/>
      <c r="S515" s="6"/>
      <c r="T515" s="6"/>
      <c r="U515" s="6"/>
      <c r="V515" s="6"/>
      <c r="W515" s="6"/>
      <c r="X515" s="6"/>
      <c r="Y515" s="6"/>
      <c r="Z515" s="6"/>
      <c r="AA515" s="6"/>
      <c r="AB515" s="6"/>
      <c r="AC515" s="6"/>
      <c r="AD515" s="6"/>
      <c r="AE515" s="6"/>
      <c r="AF515" s="6"/>
      <c r="AG515" s="6"/>
      <c r="AH515" s="6"/>
      <c r="AI515" s="3"/>
      <c r="AJ515" s="6"/>
      <c r="AK515" s="6"/>
    </row>
    <row r="516" spans="1:37">
      <c r="A516" s="6"/>
      <c r="B516" s="3"/>
      <c r="C516" s="6"/>
      <c r="D516" s="6"/>
      <c r="E516" s="6"/>
      <c r="F516" s="6"/>
      <c r="G516" s="6"/>
      <c r="H516" s="6"/>
      <c r="I516" s="6"/>
      <c r="J516" s="19"/>
      <c r="K516" s="3"/>
      <c r="L516" s="3"/>
      <c r="M516" s="3"/>
      <c r="N516" s="3"/>
      <c r="O516" s="3"/>
      <c r="P516" s="3"/>
      <c r="Q516" s="3"/>
      <c r="R516" s="6"/>
      <c r="S516" s="6"/>
      <c r="T516" s="6"/>
      <c r="U516" s="6"/>
      <c r="V516" s="6"/>
      <c r="W516" s="6"/>
      <c r="X516" s="6"/>
      <c r="Y516" s="6"/>
      <c r="Z516" s="6"/>
      <c r="AA516" s="6"/>
      <c r="AB516" s="6"/>
      <c r="AC516" s="6"/>
      <c r="AD516" s="6"/>
      <c r="AE516" s="6"/>
      <c r="AF516" s="6"/>
      <c r="AG516" s="6"/>
      <c r="AH516" s="6"/>
      <c r="AI516" s="3"/>
      <c r="AJ516" s="6"/>
      <c r="AK516" s="6"/>
    </row>
    <row r="517" spans="1:37">
      <c r="A517" s="6"/>
      <c r="B517" s="3"/>
      <c r="C517" s="6"/>
      <c r="D517" s="6"/>
      <c r="E517" s="6"/>
      <c r="F517" s="6"/>
      <c r="G517" s="6"/>
      <c r="H517" s="6"/>
      <c r="I517" s="6"/>
      <c r="J517" s="19"/>
      <c r="K517" s="3"/>
      <c r="L517" s="3"/>
      <c r="M517" s="3"/>
      <c r="N517" s="3"/>
      <c r="O517" s="3"/>
      <c r="P517" s="3"/>
      <c r="Q517" s="3"/>
      <c r="R517" s="6"/>
      <c r="S517" s="6"/>
      <c r="T517" s="6"/>
      <c r="U517" s="6"/>
      <c r="V517" s="6"/>
      <c r="W517" s="6"/>
      <c r="X517" s="6"/>
      <c r="Y517" s="6"/>
      <c r="Z517" s="6"/>
      <c r="AA517" s="6"/>
      <c r="AB517" s="6"/>
      <c r="AC517" s="6"/>
      <c r="AD517" s="6"/>
      <c r="AE517" s="6"/>
      <c r="AF517" s="6"/>
      <c r="AG517" s="6"/>
      <c r="AH517" s="6"/>
      <c r="AI517" s="3"/>
      <c r="AJ517" s="6"/>
      <c r="AK517" s="6"/>
    </row>
    <row r="518" spans="1:37">
      <c r="A518" s="6"/>
      <c r="B518" s="3"/>
      <c r="C518" s="6"/>
      <c r="D518" s="6"/>
      <c r="E518" s="6"/>
      <c r="F518" s="6"/>
      <c r="G518" s="6"/>
      <c r="H518" s="6"/>
      <c r="I518" s="6"/>
      <c r="J518" s="19"/>
      <c r="K518" s="3"/>
      <c r="L518" s="3"/>
      <c r="M518" s="3"/>
      <c r="N518" s="3"/>
      <c r="O518" s="3"/>
      <c r="P518" s="3"/>
      <c r="Q518" s="3"/>
      <c r="R518" s="6"/>
      <c r="S518" s="6"/>
      <c r="T518" s="6"/>
      <c r="U518" s="6"/>
      <c r="V518" s="6"/>
      <c r="W518" s="6"/>
      <c r="X518" s="6"/>
      <c r="Y518" s="6"/>
      <c r="Z518" s="6"/>
      <c r="AA518" s="6"/>
      <c r="AB518" s="6"/>
      <c r="AC518" s="6"/>
      <c r="AD518" s="6"/>
      <c r="AE518" s="6"/>
      <c r="AF518" s="6"/>
      <c r="AG518" s="6"/>
      <c r="AH518" s="6"/>
      <c r="AI518" s="3"/>
      <c r="AJ518" s="6"/>
      <c r="AK518" s="6"/>
    </row>
    <row r="519" spans="1:37">
      <c r="A519" s="6"/>
      <c r="B519" s="3"/>
      <c r="C519" s="6"/>
      <c r="D519" s="6"/>
      <c r="E519" s="6"/>
      <c r="F519" s="6"/>
      <c r="G519" s="6"/>
      <c r="H519" s="6"/>
      <c r="I519" s="6"/>
      <c r="J519" s="19"/>
      <c r="K519" s="3"/>
      <c r="L519" s="3"/>
      <c r="M519" s="3"/>
      <c r="N519" s="3"/>
      <c r="O519" s="3"/>
      <c r="P519" s="3"/>
      <c r="Q519" s="3"/>
      <c r="R519" s="6"/>
      <c r="S519" s="6"/>
      <c r="T519" s="6"/>
      <c r="U519" s="6"/>
      <c r="V519" s="6"/>
      <c r="W519" s="6"/>
      <c r="X519" s="6"/>
      <c r="Y519" s="6"/>
      <c r="Z519" s="6"/>
      <c r="AA519" s="6"/>
      <c r="AB519" s="6"/>
      <c r="AC519" s="6"/>
      <c r="AD519" s="6"/>
      <c r="AE519" s="6"/>
      <c r="AF519" s="6"/>
      <c r="AG519" s="6"/>
      <c r="AH519" s="6"/>
      <c r="AI519" s="3"/>
      <c r="AJ519" s="6"/>
      <c r="AK519" s="6"/>
    </row>
    <row r="520" spans="1:37">
      <c r="A520" s="6"/>
      <c r="B520" s="3"/>
      <c r="C520" s="6"/>
      <c r="D520" s="6"/>
      <c r="E520" s="6"/>
      <c r="F520" s="6"/>
      <c r="G520" s="6"/>
      <c r="H520" s="6"/>
      <c r="I520" s="6"/>
      <c r="J520" s="19"/>
      <c r="K520" s="3"/>
      <c r="L520" s="3"/>
      <c r="M520" s="3"/>
      <c r="N520" s="3"/>
      <c r="O520" s="3"/>
      <c r="P520" s="3"/>
      <c r="Q520" s="3"/>
      <c r="R520" s="6"/>
      <c r="S520" s="6"/>
      <c r="T520" s="6"/>
      <c r="U520" s="6"/>
      <c r="V520" s="6"/>
      <c r="W520" s="6"/>
      <c r="X520" s="6"/>
      <c r="Y520" s="6"/>
      <c r="Z520" s="6"/>
      <c r="AA520" s="6"/>
      <c r="AB520" s="6"/>
      <c r="AC520" s="6"/>
      <c r="AD520" s="6"/>
      <c r="AE520" s="6"/>
      <c r="AF520" s="6"/>
      <c r="AG520" s="6"/>
      <c r="AH520" s="6"/>
      <c r="AI520" s="3"/>
      <c r="AJ520" s="6"/>
      <c r="AK520" s="6"/>
    </row>
    <row r="521" spans="1:37">
      <c r="A521" s="6"/>
      <c r="B521" s="3"/>
      <c r="C521" s="6"/>
      <c r="D521" s="6"/>
      <c r="E521" s="6"/>
      <c r="F521" s="6"/>
      <c r="G521" s="6"/>
      <c r="H521" s="6"/>
      <c r="I521" s="6"/>
      <c r="J521" s="19"/>
      <c r="K521" s="3"/>
      <c r="L521" s="3"/>
      <c r="M521" s="3"/>
      <c r="N521" s="3"/>
      <c r="O521" s="3"/>
      <c r="P521" s="3"/>
      <c r="Q521" s="3"/>
      <c r="R521" s="6"/>
      <c r="S521" s="6"/>
      <c r="T521" s="6"/>
      <c r="U521" s="6"/>
      <c r="V521" s="6"/>
      <c r="W521" s="6"/>
      <c r="X521" s="6"/>
      <c r="Y521" s="6"/>
      <c r="Z521" s="6"/>
      <c r="AA521" s="6"/>
      <c r="AB521" s="6"/>
      <c r="AC521" s="6"/>
      <c r="AD521" s="6"/>
      <c r="AE521" s="6"/>
      <c r="AF521" s="6"/>
      <c r="AG521" s="6"/>
      <c r="AH521" s="6"/>
      <c r="AI521" s="3"/>
      <c r="AJ521" s="6"/>
      <c r="AK521" s="6"/>
    </row>
    <row r="522" spans="1:37">
      <c r="A522" s="6"/>
      <c r="B522" s="3"/>
      <c r="C522" s="6"/>
      <c r="D522" s="6"/>
      <c r="E522" s="6"/>
      <c r="F522" s="6"/>
      <c r="G522" s="6"/>
      <c r="H522" s="6"/>
      <c r="I522" s="6"/>
      <c r="J522" s="19"/>
      <c r="K522" s="3"/>
      <c r="L522" s="3"/>
      <c r="M522" s="3"/>
      <c r="N522" s="3"/>
      <c r="O522" s="3"/>
      <c r="P522" s="3"/>
      <c r="Q522" s="3"/>
      <c r="R522" s="6"/>
      <c r="S522" s="6"/>
      <c r="T522" s="6"/>
      <c r="U522" s="6"/>
      <c r="V522" s="6"/>
      <c r="W522" s="6"/>
      <c r="X522" s="6"/>
      <c r="Y522" s="6"/>
      <c r="Z522" s="6"/>
      <c r="AA522" s="6"/>
      <c r="AB522" s="6"/>
      <c r="AC522" s="6"/>
      <c r="AD522" s="6"/>
      <c r="AE522" s="6"/>
      <c r="AF522" s="6"/>
      <c r="AG522" s="6"/>
      <c r="AH522" s="6"/>
      <c r="AI522" s="3"/>
      <c r="AJ522" s="6"/>
      <c r="AK522" s="6"/>
    </row>
    <row r="523" spans="1:37">
      <c r="A523" s="6"/>
      <c r="B523" s="3"/>
      <c r="C523" s="6"/>
      <c r="D523" s="6"/>
      <c r="E523" s="6"/>
      <c r="F523" s="6"/>
      <c r="G523" s="6"/>
      <c r="H523" s="6"/>
      <c r="I523" s="6"/>
      <c r="J523" s="19"/>
      <c r="K523" s="3"/>
      <c r="L523" s="3"/>
      <c r="M523" s="3"/>
      <c r="N523" s="3"/>
      <c r="O523" s="3"/>
      <c r="P523" s="3"/>
      <c r="Q523" s="3"/>
      <c r="R523" s="6"/>
      <c r="S523" s="6"/>
      <c r="T523" s="6"/>
      <c r="U523" s="6"/>
      <c r="V523" s="6"/>
      <c r="W523" s="6"/>
      <c r="X523" s="6"/>
      <c r="Y523" s="6"/>
      <c r="Z523" s="6"/>
      <c r="AA523" s="6"/>
      <c r="AB523" s="6"/>
      <c r="AC523" s="6"/>
      <c r="AD523" s="6"/>
      <c r="AE523" s="6"/>
      <c r="AF523" s="6"/>
      <c r="AG523" s="6"/>
      <c r="AH523" s="6"/>
      <c r="AI523" s="3"/>
      <c r="AJ523" s="6"/>
      <c r="AK523" s="6"/>
    </row>
    <row r="524" spans="1:37">
      <c r="A524" s="6"/>
      <c r="B524" s="3"/>
      <c r="C524" s="6"/>
      <c r="D524" s="6"/>
      <c r="E524" s="6"/>
      <c r="F524" s="6"/>
      <c r="G524" s="6"/>
      <c r="H524" s="6"/>
      <c r="I524" s="6"/>
      <c r="J524" s="19"/>
      <c r="K524" s="3"/>
      <c r="L524" s="3"/>
      <c r="M524" s="3"/>
      <c r="N524" s="3"/>
      <c r="O524" s="3"/>
      <c r="P524" s="3"/>
      <c r="Q524" s="3"/>
      <c r="R524" s="6"/>
      <c r="S524" s="6"/>
      <c r="T524" s="6"/>
      <c r="U524" s="6"/>
      <c r="V524" s="6"/>
      <c r="W524" s="6"/>
      <c r="X524" s="6"/>
      <c r="Y524" s="6"/>
      <c r="Z524" s="6"/>
      <c r="AA524" s="6"/>
      <c r="AB524" s="6"/>
      <c r="AC524" s="6"/>
      <c r="AD524" s="6"/>
      <c r="AE524" s="6"/>
      <c r="AF524" s="6"/>
      <c r="AG524" s="6"/>
      <c r="AH524" s="6"/>
      <c r="AI524" s="3"/>
      <c r="AJ524" s="6"/>
      <c r="AK524" s="6"/>
    </row>
    <row r="525" spans="1:37">
      <c r="A525" s="6"/>
      <c r="B525" s="3"/>
      <c r="C525" s="6"/>
      <c r="D525" s="6"/>
      <c r="E525" s="6"/>
      <c r="F525" s="6"/>
      <c r="G525" s="6"/>
      <c r="H525" s="6"/>
      <c r="I525" s="6"/>
      <c r="J525" s="19"/>
      <c r="K525" s="3"/>
      <c r="L525" s="3"/>
      <c r="M525" s="3"/>
      <c r="N525" s="3"/>
      <c r="O525" s="3"/>
      <c r="P525" s="3"/>
      <c r="Q525" s="3"/>
      <c r="R525" s="6"/>
      <c r="S525" s="6"/>
      <c r="T525" s="6"/>
      <c r="U525" s="6"/>
      <c r="V525" s="6"/>
      <c r="W525" s="6"/>
      <c r="X525" s="6"/>
      <c r="Y525" s="6"/>
      <c r="Z525" s="6"/>
      <c r="AA525" s="6"/>
      <c r="AB525" s="6"/>
      <c r="AC525" s="6"/>
      <c r="AD525" s="6"/>
      <c r="AE525" s="6"/>
      <c r="AF525" s="6"/>
      <c r="AG525" s="6"/>
      <c r="AH525" s="6"/>
      <c r="AI525" s="3"/>
      <c r="AJ525" s="6"/>
      <c r="AK525" s="6"/>
    </row>
    <row r="526" spans="1:37">
      <c r="A526" s="6"/>
      <c r="B526" s="3"/>
      <c r="C526" s="6"/>
      <c r="D526" s="6"/>
      <c r="E526" s="6"/>
      <c r="F526" s="6"/>
      <c r="G526" s="6"/>
      <c r="H526" s="6"/>
      <c r="I526" s="6"/>
      <c r="J526" s="19"/>
      <c r="K526" s="3"/>
      <c r="L526" s="3"/>
      <c r="M526" s="3"/>
      <c r="N526" s="3"/>
      <c r="O526" s="3"/>
      <c r="P526" s="3"/>
      <c r="Q526" s="3"/>
      <c r="R526" s="6"/>
      <c r="S526" s="6"/>
      <c r="T526" s="6"/>
      <c r="U526" s="6"/>
      <c r="V526" s="6"/>
      <c r="W526" s="6"/>
      <c r="X526" s="6"/>
      <c r="Y526" s="6"/>
      <c r="Z526" s="6"/>
      <c r="AA526" s="6"/>
      <c r="AB526" s="6"/>
      <c r="AC526" s="6"/>
      <c r="AD526" s="6"/>
      <c r="AE526" s="6"/>
      <c r="AF526" s="6"/>
      <c r="AG526" s="6"/>
      <c r="AH526" s="6"/>
      <c r="AI526" s="3"/>
      <c r="AJ526" s="6"/>
      <c r="AK526" s="6"/>
    </row>
    <row r="527" spans="1:37">
      <c r="A527" s="6"/>
      <c r="B527" s="3"/>
      <c r="C527" s="6"/>
      <c r="D527" s="6"/>
      <c r="E527" s="6"/>
      <c r="F527" s="6"/>
      <c r="G527" s="6"/>
      <c r="H527" s="6"/>
      <c r="I527" s="6"/>
      <c r="J527" s="19"/>
      <c r="K527" s="3"/>
      <c r="L527" s="3"/>
      <c r="M527" s="3"/>
      <c r="N527" s="3"/>
      <c r="O527" s="3"/>
      <c r="P527" s="3"/>
      <c r="Q527" s="3"/>
      <c r="R527" s="6"/>
      <c r="S527" s="6"/>
      <c r="T527" s="6"/>
      <c r="U527" s="6"/>
      <c r="V527" s="6"/>
      <c r="W527" s="6"/>
      <c r="X527" s="6"/>
      <c r="Y527" s="6"/>
      <c r="Z527" s="6"/>
      <c r="AA527" s="6"/>
      <c r="AB527" s="6"/>
      <c r="AC527" s="6"/>
      <c r="AD527" s="6"/>
      <c r="AE527" s="6"/>
      <c r="AF527" s="6"/>
      <c r="AG527" s="6"/>
      <c r="AH527" s="6"/>
      <c r="AI527" s="3"/>
      <c r="AJ527" s="6"/>
      <c r="AK527" s="6"/>
    </row>
    <row r="528" spans="1:37">
      <c r="A528" s="6"/>
      <c r="B528" s="3"/>
      <c r="C528" s="6"/>
      <c r="D528" s="6"/>
      <c r="E528" s="6"/>
      <c r="F528" s="6"/>
      <c r="G528" s="6"/>
      <c r="H528" s="6"/>
      <c r="I528" s="6"/>
      <c r="J528" s="19"/>
      <c r="K528" s="3"/>
      <c r="L528" s="3"/>
      <c r="M528" s="3"/>
      <c r="N528" s="3"/>
      <c r="O528" s="3"/>
      <c r="P528" s="3"/>
      <c r="Q528" s="3"/>
      <c r="R528" s="6"/>
      <c r="S528" s="6"/>
      <c r="T528" s="6"/>
      <c r="U528" s="6"/>
      <c r="V528" s="6"/>
      <c r="W528" s="6"/>
      <c r="X528" s="6"/>
      <c r="Y528" s="6"/>
      <c r="Z528" s="6"/>
      <c r="AA528" s="6"/>
      <c r="AB528" s="6"/>
      <c r="AC528" s="6"/>
      <c r="AD528" s="6"/>
      <c r="AE528" s="6"/>
      <c r="AF528" s="6"/>
      <c r="AG528" s="6"/>
      <c r="AH528" s="6"/>
      <c r="AI528" s="3"/>
      <c r="AJ528" s="6"/>
      <c r="AK528" s="6"/>
    </row>
    <row r="529" spans="1:37">
      <c r="A529" s="6"/>
      <c r="B529" s="3"/>
      <c r="C529" s="6"/>
      <c r="D529" s="6"/>
      <c r="E529" s="6"/>
      <c r="F529" s="6"/>
      <c r="G529" s="6"/>
      <c r="H529" s="6"/>
      <c r="I529" s="6"/>
      <c r="J529" s="19"/>
      <c r="K529" s="3"/>
      <c r="L529" s="3"/>
      <c r="M529" s="3"/>
      <c r="N529" s="3"/>
      <c r="O529" s="3"/>
      <c r="P529" s="3"/>
      <c r="Q529" s="3"/>
      <c r="R529" s="6"/>
      <c r="S529" s="6"/>
      <c r="T529" s="6"/>
      <c r="U529" s="6"/>
      <c r="V529" s="6"/>
      <c r="W529" s="6"/>
      <c r="X529" s="6"/>
      <c r="Y529" s="6"/>
      <c r="Z529" s="6"/>
      <c r="AA529" s="6"/>
      <c r="AB529" s="6"/>
      <c r="AC529" s="6"/>
      <c r="AD529" s="6"/>
      <c r="AE529" s="6"/>
      <c r="AF529" s="6"/>
      <c r="AG529" s="6"/>
      <c r="AH529" s="6"/>
      <c r="AI529" s="3"/>
      <c r="AJ529" s="6"/>
      <c r="AK529" s="6"/>
    </row>
    <row r="530" spans="1:37">
      <c r="A530" s="6"/>
      <c r="B530" s="3"/>
      <c r="C530" s="6"/>
      <c r="D530" s="6"/>
      <c r="E530" s="6"/>
      <c r="F530" s="6"/>
      <c r="G530" s="6"/>
      <c r="H530" s="6"/>
      <c r="I530" s="6"/>
      <c r="J530" s="19"/>
      <c r="K530" s="3"/>
      <c r="L530" s="3"/>
      <c r="M530" s="3"/>
      <c r="N530" s="3"/>
      <c r="O530" s="3"/>
      <c r="P530" s="3"/>
      <c r="Q530" s="3"/>
      <c r="R530" s="6"/>
      <c r="S530" s="6"/>
      <c r="T530" s="6"/>
      <c r="U530" s="6"/>
      <c r="V530" s="6"/>
      <c r="W530" s="6"/>
      <c r="X530" s="6"/>
      <c r="Y530" s="6"/>
      <c r="Z530" s="6"/>
      <c r="AA530" s="6"/>
      <c r="AB530" s="6"/>
      <c r="AC530" s="6"/>
      <c r="AD530" s="6"/>
      <c r="AE530" s="6"/>
      <c r="AF530" s="6"/>
      <c r="AG530" s="6"/>
      <c r="AH530" s="6"/>
      <c r="AI530" s="3"/>
      <c r="AJ530" s="6"/>
      <c r="AK530" s="6"/>
    </row>
    <row r="531" spans="1:37">
      <c r="A531" s="6"/>
      <c r="B531" s="3"/>
      <c r="C531" s="6"/>
      <c r="D531" s="6"/>
      <c r="E531" s="6"/>
      <c r="F531" s="6"/>
      <c r="G531" s="6"/>
      <c r="H531" s="6"/>
      <c r="I531" s="6"/>
      <c r="J531" s="19"/>
      <c r="K531" s="3"/>
      <c r="L531" s="3"/>
      <c r="M531" s="3"/>
      <c r="N531" s="3"/>
      <c r="O531" s="3"/>
      <c r="P531" s="3"/>
      <c r="Q531" s="3"/>
      <c r="R531" s="6"/>
      <c r="S531" s="6"/>
      <c r="T531" s="6"/>
      <c r="U531" s="6"/>
      <c r="V531" s="6"/>
      <c r="W531" s="6"/>
      <c r="X531" s="6"/>
      <c r="Y531" s="6"/>
      <c r="Z531" s="6"/>
      <c r="AA531" s="6"/>
      <c r="AB531" s="6"/>
      <c r="AC531" s="6"/>
      <c r="AD531" s="6"/>
      <c r="AE531" s="6"/>
      <c r="AF531" s="6"/>
      <c r="AG531" s="6"/>
      <c r="AH531" s="6"/>
      <c r="AI531" s="3"/>
      <c r="AJ531" s="6"/>
      <c r="AK531" s="6"/>
    </row>
    <row r="532" spans="1:37">
      <c r="A532" s="6"/>
      <c r="B532" s="3"/>
      <c r="C532" s="6"/>
      <c r="D532" s="6"/>
      <c r="E532" s="6"/>
      <c r="F532" s="6"/>
      <c r="G532" s="6"/>
      <c r="H532" s="6"/>
      <c r="I532" s="6"/>
      <c r="J532" s="19"/>
      <c r="K532" s="3"/>
      <c r="L532" s="3"/>
      <c r="M532" s="3"/>
      <c r="N532" s="3"/>
      <c r="O532" s="3"/>
      <c r="P532" s="3"/>
      <c r="Q532" s="3"/>
      <c r="R532" s="6"/>
      <c r="S532" s="6"/>
      <c r="T532" s="6"/>
      <c r="U532" s="6"/>
      <c r="V532" s="6"/>
      <c r="W532" s="6"/>
      <c r="X532" s="6"/>
      <c r="Y532" s="6"/>
      <c r="Z532" s="6"/>
      <c r="AA532" s="6"/>
      <c r="AB532" s="6"/>
      <c r="AC532" s="6"/>
      <c r="AD532" s="6"/>
      <c r="AE532" s="6"/>
      <c r="AF532" s="6"/>
      <c r="AG532" s="6"/>
      <c r="AH532" s="6"/>
      <c r="AI532" s="3"/>
      <c r="AJ532" s="6"/>
      <c r="AK532" s="6"/>
    </row>
    <row r="533" spans="1:37">
      <c r="A533" s="6"/>
      <c r="B533" s="3"/>
      <c r="C533" s="6"/>
      <c r="D533" s="6"/>
      <c r="E533" s="6"/>
      <c r="F533" s="6"/>
      <c r="G533" s="6"/>
      <c r="H533" s="6"/>
      <c r="I533" s="6"/>
      <c r="J533" s="19"/>
      <c r="K533" s="3"/>
      <c r="L533" s="3"/>
      <c r="M533" s="3"/>
      <c r="N533" s="3"/>
      <c r="O533" s="3"/>
      <c r="P533" s="3"/>
      <c r="Q533" s="3"/>
      <c r="R533" s="6"/>
      <c r="S533" s="6"/>
      <c r="T533" s="6"/>
      <c r="U533" s="6"/>
      <c r="V533" s="6"/>
      <c r="W533" s="6"/>
      <c r="X533" s="6"/>
      <c r="Y533" s="6"/>
      <c r="Z533" s="6"/>
      <c r="AA533" s="6"/>
      <c r="AB533" s="6"/>
      <c r="AC533" s="6"/>
      <c r="AD533" s="6"/>
      <c r="AE533" s="6"/>
      <c r="AF533" s="6"/>
      <c r="AG533" s="6"/>
      <c r="AH533" s="6"/>
      <c r="AI533" s="3"/>
      <c r="AJ533" s="6"/>
      <c r="AK533" s="6"/>
    </row>
    <row r="534" spans="1:37">
      <c r="A534" s="6"/>
      <c r="B534" s="3"/>
      <c r="C534" s="6"/>
      <c r="D534" s="6"/>
      <c r="E534" s="6"/>
      <c r="F534" s="6"/>
      <c r="G534" s="6"/>
      <c r="H534" s="6"/>
      <c r="I534" s="6"/>
      <c r="J534" s="19"/>
      <c r="K534" s="3"/>
      <c r="L534" s="3"/>
      <c r="M534" s="3"/>
      <c r="N534" s="3"/>
      <c r="O534" s="3"/>
      <c r="P534" s="3"/>
      <c r="Q534" s="3"/>
      <c r="R534" s="6"/>
      <c r="S534" s="6"/>
      <c r="T534" s="6"/>
      <c r="U534" s="6"/>
      <c r="V534" s="6"/>
      <c r="W534" s="6"/>
      <c r="X534" s="6"/>
      <c r="Y534" s="6"/>
      <c r="Z534" s="6"/>
      <c r="AA534" s="6"/>
      <c r="AB534" s="6"/>
      <c r="AC534" s="6"/>
      <c r="AD534" s="6"/>
      <c r="AE534" s="6"/>
      <c r="AF534" s="6"/>
      <c r="AG534" s="6"/>
      <c r="AH534" s="6"/>
      <c r="AI534" s="3"/>
      <c r="AJ534" s="6"/>
      <c r="AK534" s="6"/>
    </row>
    <row r="535" spans="1:37">
      <c r="A535" s="6"/>
      <c r="B535" s="3"/>
      <c r="C535" s="6"/>
      <c r="D535" s="6"/>
      <c r="E535" s="6"/>
      <c r="F535" s="6"/>
      <c r="G535" s="6"/>
      <c r="H535" s="6"/>
      <c r="I535" s="6"/>
      <c r="J535" s="19"/>
      <c r="K535" s="3"/>
      <c r="L535" s="3"/>
      <c r="M535" s="3"/>
      <c r="N535" s="3"/>
      <c r="O535" s="3"/>
      <c r="P535" s="3"/>
      <c r="Q535" s="3"/>
      <c r="R535" s="6"/>
      <c r="S535" s="6"/>
      <c r="T535" s="6"/>
      <c r="U535" s="6"/>
      <c r="V535" s="6"/>
      <c r="W535" s="6"/>
      <c r="X535" s="6"/>
      <c r="Y535" s="6"/>
      <c r="Z535" s="6"/>
      <c r="AA535" s="6"/>
      <c r="AB535" s="6"/>
      <c r="AC535" s="6"/>
      <c r="AD535" s="6"/>
      <c r="AE535" s="6"/>
      <c r="AF535" s="6"/>
      <c r="AG535" s="6"/>
      <c r="AH535" s="6"/>
      <c r="AI535" s="3"/>
      <c r="AJ535" s="6"/>
      <c r="AK535" s="6"/>
    </row>
    <row r="536" spans="1:37">
      <c r="A536" s="6"/>
      <c r="B536" s="3"/>
      <c r="C536" s="6"/>
      <c r="D536" s="6"/>
      <c r="E536" s="6"/>
      <c r="F536" s="6"/>
      <c r="G536" s="6"/>
      <c r="H536" s="6"/>
      <c r="I536" s="6"/>
      <c r="J536" s="19"/>
      <c r="K536" s="3"/>
      <c r="L536" s="3"/>
      <c r="M536" s="3"/>
      <c r="N536" s="3"/>
      <c r="O536" s="3"/>
      <c r="P536" s="3"/>
      <c r="Q536" s="3"/>
      <c r="R536" s="6"/>
      <c r="S536" s="6"/>
      <c r="T536" s="6"/>
      <c r="U536" s="6"/>
      <c r="V536" s="6"/>
      <c r="W536" s="6"/>
      <c r="X536" s="6"/>
      <c r="Y536" s="6"/>
      <c r="Z536" s="6"/>
      <c r="AA536" s="6"/>
      <c r="AB536" s="6"/>
      <c r="AC536" s="6"/>
      <c r="AD536" s="6"/>
      <c r="AE536" s="6"/>
      <c r="AF536" s="6"/>
      <c r="AG536" s="6"/>
      <c r="AH536" s="6"/>
      <c r="AI536" s="3"/>
      <c r="AJ536" s="6"/>
      <c r="AK536" s="6"/>
    </row>
    <row r="537" spans="1:37">
      <c r="A537" s="6"/>
      <c r="B537" s="3"/>
      <c r="C537" s="6"/>
      <c r="D537" s="6"/>
      <c r="E537" s="6"/>
      <c r="F537" s="6"/>
      <c r="G537" s="6"/>
      <c r="H537" s="6"/>
      <c r="I537" s="6"/>
      <c r="J537" s="19"/>
      <c r="K537" s="3"/>
      <c r="L537" s="3"/>
      <c r="M537" s="3"/>
      <c r="N537" s="3"/>
      <c r="O537" s="3"/>
      <c r="P537" s="3"/>
      <c r="Q537" s="3"/>
      <c r="R537" s="6"/>
      <c r="S537" s="6"/>
      <c r="T537" s="6"/>
      <c r="U537" s="6"/>
      <c r="V537" s="6"/>
      <c r="W537" s="6"/>
      <c r="X537" s="6"/>
      <c r="Y537" s="6"/>
      <c r="Z537" s="6"/>
      <c r="AA537" s="6"/>
      <c r="AB537" s="6"/>
      <c r="AC537" s="6"/>
      <c r="AD537" s="6"/>
      <c r="AE537" s="6"/>
      <c r="AF537" s="6"/>
      <c r="AG537" s="6"/>
      <c r="AH537" s="6"/>
      <c r="AI537" s="3"/>
      <c r="AJ537" s="6"/>
      <c r="AK537" s="6"/>
    </row>
    <row r="538" spans="1:37">
      <c r="A538" s="6"/>
      <c r="B538" s="3"/>
      <c r="C538" s="6"/>
      <c r="D538" s="6"/>
      <c r="E538" s="6"/>
      <c r="F538" s="6"/>
      <c r="G538" s="6"/>
      <c r="H538" s="6"/>
      <c r="I538" s="6"/>
      <c r="J538" s="19"/>
      <c r="K538" s="3"/>
      <c r="L538" s="3"/>
      <c r="M538" s="3"/>
      <c r="N538" s="3"/>
      <c r="O538" s="3"/>
      <c r="P538" s="3"/>
      <c r="Q538" s="3"/>
      <c r="R538" s="6"/>
      <c r="S538" s="6"/>
      <c r="T538" s="6"/>
      <c r="U538" s="6"/>
      <c r="V538" s="6"/>
      <c r="W538" s="6"/>
      <c r="X538" s="6"/>
      <c r="Y538" s="6"/>
      <c r="Z538" s="6"/>
      <c r="AA538" s="6"/>
      <c r="AB538" s="6"/>
      <c r="AC538" s="6"/>
      <c r="AD538" s="6"/>
      <c r="AE538" s="6"/>
      <c r="AF538" s="6"/>
      <c r="AG538" s="6"/>
      <c r="AH538" s="6"/>
      <c r="AI538" s="3"/>
      <c r="AJ538" s="6"/>
      <c r="AK538" s="6"/>
    </row>
    <row r="539" spans="1:37">
      <c r="A539" s="6"/>
      <c r="B539" s="3"/>
      <c r="C539" s="6"/>
      <c r="D539" s="6"/>
      <c r="E539" s="6"/>
      <c r="F539" s="6"/>
      <c r="G539" s="6"/>
      <c r="H539" s="6"/>
      <c r="I539" s="6"/>
      <c r="J539" s="19"/>
      <c r="K539" s="3"/>
      <c r="L539" s="3"/>
      <c r="M539" s="3"/>
      <c r="N539" s="3"/>
      <c r="O539" s="3"/>
      <c r="P539" s="3"/>
      <c r="Q539" s="3"/>
      <c r="R539" s="6"/>
      <c r="S539" s="6"/>
      <c r="T539" s="6"/>
      <c r="U539" s="6"/>
      <c r="V539" s="6"/>
      <c r="W539" s="6"/>
      <c r="X539" s="6"/>
      <c r="Y539" s="6"/>
      <c r="Z539" s="6"/>
      <c r="AA539" s="6"/>
      <c r="AB539" s="6"/>
      <c r="AC539" s="6"/>
      <c r="AD539" s="6"/>
      <c r="AE539" s="6"/>
      <c r="AF539" s="6"/>
      <c r="AG539" s="6"/>
      <c r="AH539" s="6"/>
      <c r="AI539" s="3"/>
      <c r="AJ539" s="6"/>
      <c r="AK539" s="6"/>
    </row>
    <row r="540" spans="1:37">
      <c r="A540" s="6"/>
      <c r="B540" s="3"/>
      <c r="C540" s="6"/>
      <c r="D540" s="6"/>
      <c r="E540" s="6"/>
      <c r="F540" s="6"/>
      <c r="G540" s="6"/>
      <c r="H540" s="6"/>
      <c r="I540" s="6"/>
      <c r="J540" s="19"/>
      <c r="K540" s="3"/>
      <c r="L540" s="3"/>
      <c r="M540" s="3"/>
      <c r="N540" s="3"/>
      <c r="O540" s="3"/>
      <c r="P540" s="3"/>
      <c r="Q540" s="3"/>
      <c r="R540" s="6"/>
      <c r="S540" s="6"/>
      <c r="T540" s="6"/>
      <c r="U540" s="6"/>
      <c r="V540" s="6"/>
      <c r="W540" s="6"/>
      <c r="X540" s="6"/>
      <c r="Y540" s="6"/>
      <c r="Z540" s="6"/>
      <c r="AA540" s="6"/>
      <c r="AB540" s="6"/>
      <c r="AC540" s="6"/>
      <c r="AD540" s="6"/>
      <c r="AE540" s="6"/>
      <c r="AF540" s="6"/>
      <c r="AG540" s="6"/>
      <c r="AH540" s="6"/>
      <c r="AI540" s="3"/>
      <c r="AJ540" s="6"/>
      <c r="AK540" s="6"/>
    </row>
    <row r="541" spans="1:37">
      <c r="A541" s="6"/>
      <c r="B541" s="3"/>
      <c r="C541" s="6"/>
      <c r="D541" s="6"/>
      <c r="E541" s="6"/>
      <c r="F541" s="6"/>
      <c r="G541" s="6"/>
      <c r="H541" s="6"/>
      <c r="I541" s="6"/>
      <c r="J541" s="19"/>
      <c r="K541" s="3"/>
      <c r="L541" s="3"/>
      <c r="M541" s="3"/>
      <c r="N541" s="3"/>
      <c r="O541" s="3"/>
      <c r="P541" s="3"/>
      <c r="Q541" s="3"/>
      <c r="R541" s="6"/>
      <c r="S541" s="6"/>
      <c r="T541" s="6"/>
      <c r="U541" s="6"/>
      <c r="V541" s="6"/>
      <c r="W541" s="6"/>
      <c r="X541" s="6"/>
      <c r="Y541" s="6"/>
      <c r="Z541" s="6"/>
      <c r="AA541" s="6"/>
      <c r="AB541" s="6"/>
      <c r="AC541" s="6"/>
      <c r="AD541" s="6"/>
      <c r="AE541" s="6"/>
      <c r="AF541" s="6"/>
      <c r="AG541" s="6"/>
      <c r="AH541" s="6"/>
      <c r="AI541" s="3"/>
      <c r="AJ541" s="6"/>
      <c r="AK541" s="6"/>
    </row>
    <row r="542" spans="1:37">
      <c r="A542" s="6"/>
      <c r="B542" s="3"/>
      <c r="C542" s="6"/>
      <c r="D542" s="6"/>
      <c r="E542" s="6"/>
      <c r="F542" s="6"/>
      <c r="G542" s="6"/>
      <c r="H542" s="6"/>
      <c r="I542" s="6"/>
      <c r="J542" s="19"/>
      <c r="K542" s="3"/>
      <c r="L542" s="3"/>
      <c r="M542" s="3"/>
      <c r="N542" s="3"/>
      <c r="O542" s="3"/>
      <c r="P542" s="3"/>
      <c r="Q542" s="3"/>
      <c r="R542" s="6"/>
      <c r="S542" s="6"/>
      <c r="T542" s="6"/>
      <c r="U542" s="6"/>
      <c r="V542" s="6"/>
      <c r="W542" s="6"/>
      <c r="X542" s="6"/>
      <c r="Y542" s="6"/>
      <c r="Z542" s="6"/>
      <c r="AA542" s="6"/>
      <c r="AB542" s="6"/>
      <c r="AC542" s="6"/>
      <c r="AD542" s="6"/>
      <c r="AE542" s="6"/>
      <c r="AF542" s="6"/>
      <c r="AG542" s="6"/>
      <c r="AH542" s="6"/>
      <c r="AI542" s="3"/>
      <c r="AJ542" s="6"/>
      <c r="AK542" s="6"/>
    </row>
    <row r="543" spans="1:37">
      <c r="A543" s="6"/>
      <c r="B543" s="3"/>
      <c r="C543" s="6"/>
      <c r="D543" s="6"/>
      <c r="E543" s="6"/>
      <c r="F543" s="6"/>
      <c r="G543" s="6"/>
      <c r="H543" s="6"/>
      <c r="I543" s="6"/>
      <c r="J543" s="19"/>
      <c r="K543" s="3"/>
      <c r="L543" s="3"/>
      <c r="M543" s="3"/>
      <c r="N543" s="3"/>
      <c r="O543" s="3"/>
      <c r="P543" s="3"/>
      <c r="Q543" s="3"/>
      <c r="R543" s="6"/>
      <c r="S543" s="6"/>
      <c r="T543" s="6"/>
      <c r="U543" s="6"/>
      <c r="V543" s="6"/>
      <c r="W543" s="6"/>
      <c r="X543" s="6"/>
      <c r="Y543" s="6"/>
      <c r="Z543" s="6"/>
      <c r="AA543" s="6"/>
      <c r="AB543" s="6"/>
      <c r="AC543" s="6"/>
      <c r="AD543" s="6"/>
      <c r="AE543" s="6"/>
      <c r="AF543" s="6"/>
      <c r="AG543" s="6"/>
      <c r="AH543" s="6"/>
      <c r="AI543" s="3"/>
      <c r="AJ543" s="6"/>
      <c r="AK543" s="6"/>
    </row>
    <row r="544" spans="1:37">
      <c r="A544" s="6"/>
      <c r="B544" s="3"/>
      <c r="C544" s="6"/>
      <c r="D544" s="6"/>
      <c r="E544" s="6"/>
      <c r="F544" s="6"/>
      <c r="G544" s="6"/>
      <c r="H544" s="6"/>
      <c r="I544" s="6"/>
      <c r="J544" s="19"/>
      <c r="K544" s="3"/>
      <c r="L544" s="3"/>
      <c r="M544" s="3"/>
      <c r="N544" s="3"/>
      <c r="O544" s="3"/>
      <c r="P544" s="3"/>
      <c r="Q544" s="3"/>
      <c r="R544" s="6"/>
      <c r="S544" s="6"/>
      <c r="T544" s="6"/>
      <c r="U544" s="6"/>
      <c r="V544" s="6"/>
      <c r="W544" s="6"/>
      <c r="X544" s="6"/>
      <c r="Y544" s="6"/>
      <c r="Z544" s="6"/>
      <c r="AA544" s="6"/>
      <c r="AB544" s="6"/>
      <c r="AC544" s="6"/>
      <c r="AD544" s="6"/>
      <c r="AE544" s="6"/>
      <c r="AF544" s="6"/>
      <c r="AG544" s="6"/>
      <c r="AH544" s="6"/>
      <c r="AI544" s="3"/>
      <c r="AJ544" s="6"/>
      <c r="AK544" s="6"/>
    </row>
    <row r="545" spans="1:37">
      <c r="A545" s="6"/>
      <c r="B545" s="3"/>
      <c r="C545" s="6"/>
      <c r="D545" s="6"/>
      <c r="E545" s="6"/>
      <c r="F545" s="6"/>
      <c r="G545" s="6"/>
      <c r="H545" s="6"/>
      <c r="I545" s="6"/>
      <c r="J545" s="19"/>
      <c r="K545" s="3"/>
      <c r="L545" s="3"/>
      <c r="M545" s="3"/>
      <c r="N545" s="3"/>
      <c r="O545" s="3"/>
      <c r="P545" s="3"/>
      <c r="Q545" s="3"/>
      <c r="R545" s="6"/>
      <c r="S545" s="6"/>
      <c r="T545" s="6"/>
      <c r="U545" s="6"/>
      <c r="V545" s="6"/>
      <c r="W545" s="6"/>
      <c r="X545" s="6"/>
      <c r="Y545" s="6"/>
      <c r="Z545" s="6"/>
      <c r="AA545" s="6"/>
      <c r="AB545" s="6"/>
      <c r="AC545" s="6"/>
      <c r="AD545" s="6"/>
      <c r="AE545" s="6"/>
      <c r="AF545" s="6"/>
      <c r="AG545" s="6"/>
      <c r="AH545" s="6"/>
      <c r="AI545" s="3"/>
      <c r="AJ545" s="6"/>
      <c r="AK545" s="6"/>
    </row>
    <row r="546" spans="1:37">
      <c r="A546" s="6"/>
      <c r="B546" s="3"/>
      <c r="C546" s="6"/>
      <c r="D546" s="6"/>
      <c r="E546" s="6"/>
      <c r="F546" s="6"/>
      <c r="G546" s="6"/>
      <c r="H546" s="6"/>
      <c r="I546" s="6"/>
      <c r="J546" s="19"/>
      <c r="K546" s="3"/>
      <c r="L546" s="3"/>
      <c r="M546" s="3"/>
      <c r="N546" s="3"/>
      <c r="O546" s="3"/>
      <c r="P546" s="3"/>
      <c r="Q546" s="3"/>
      <c r="R546" s="6"/>
      <c r="S546" s="6"/>
      <c r="T546" s="6"/>
      <c r="U546" s="6"/>
      <c r="V546" s="6"/>
      <c r="W546" s="6"/>
      <c r="X546" s="6"/>
      <c r="Y546" s="6"/>
      <c r="Z546" s="6"/>
      <c r="AA546" s="6"/>
      <c r="AB546" s="6"/>
      <c r="AC546" s="6"/>
      <c r="AD546" s="6"/>
      <c r="AE546" s="6"/>
      <c r="AF546" s="6"/>
      <c r="AG546" s="6"/>
      <c r="AH546" s="6"/>
      <c r="AI546" s="3"/>
      <c r="AJ546" s="6"/>
      <c r="AK546" s="6"/>
    </row>
    <row r="547" spans="1:37">
      <c r="A547" s="6"/>
      <c r="B547" s="3"/>
      <c r="C547" s="6"/>
      <c r="D547" s="6"/>
      <c r="E547" s="6"/>
      <c r="F547" s="6"/>
      <c r="G547" s="6"/>
      <c r="H547" s="6"/>
      <c r="I547" s="6"/>
      <c r="J547" s="19"/>
      <c r="K547" s="3"/>
      <c r="L547" s="3"/>
      <c r="M547" s="3"/>
      <c r="N547" s="3"/>
      <c r="O547" s="3"/>
      <c r="P547" s="3"/>
      <c r="Q547" s="3"/>
      <c r="R547" s="6"/>
      <c r="S547" s="6"/>
      <c r="T547" s="6"/>
      <c r="U547" s="6"/>
      <c r="V547" s="6"/>
      <c r="W547" s="6"/>
      <c r="X547" s="6"/>
      <c r="Y547" s="6"/>
      <c r="Z547" s="6"/>
      <c r="AA547" s="6"/>
      <c r="AB547" s="6"/>
      <c r="AC547" s="6"/>
      <c r="AD547" s="6"/>
      <c r="AE547" s="6"/>
      <c r="AF547" s="6"/>
      <c r="AG547" s="6"/>
      <c r="AH547" s="6"/>
      <c r="AI547" s="3"/>
      <c r="AJ547" s="6"/>
      <c r="AK547" s="6"/>
    </row>
    <row r="548" spans="1:37">
      <c r="A548" s="6"/>
      <c r="B548" s="3"/>
      <c r="C548" s="6"/>
      <c r="D548" s="6"/>
      <c r="E548" s="6"/>
      <c r="F548" s="6"/>
      <c r="G548" s="6"/>
      <c r="H548" s="6"/>
      <c r="I548" s="6"/>
      <c r="J548" s="19"/>
      <c r="K548" s="3"/>
      <c r="L548" s="3"/>
      <c r="M548" s="3"/>
      <c r="N548" s="3"/>
      <c r="O548" s="3"/>
      <c r="P548" s="3"/>
      <c r="Q548" s="3"/>
      <c r="R548" s="6"/>
      <c r="S548" s="6"/>
      <c r="T548" s="6"/>
      <c r="U548" s="6"/>
      <c r="V548" s="6"/>
      <c r="W548" s="6"/>
      <c r="X548" s="6"/>
      <c r="Y548" s="6"/>
      <c r="Z548" s="6"/>
      <c r="AA548" s="6"/>
      <c r="AB548" s="6"/>
      <c r="AC548" s="6"/>
      <c r="AD548" s="6"/>
      <c r="AE548" s="6"/>
      <c r="AF548" s="6"/>
      <c r="AG548" s="6"/>
      <c r="AH548" s="6"/>
      <c r="AI548" s="3"/>
      <c r="AJ548" s="6"/>
      <c r="AK548" s="6"/>
    </row>
    <row r="549" spans="1:37">
      <c r="A549" s="6"/>
      <c r="B549" s="3"/>
      <c r="C549" s="6"/>
      <c r="D549" s="6"/>
      <c r="E549" s="6"/>
      <c r="F549" s="6"/>
      <c r="G549" s="6"/>
      <c r="H549" s="6"/>
      <c r="I549" s="6"/>
      <c r="J549" s="19"/>
      <c r="K549" s="3"/>
      <c r="L549" s="3"/>
      <c r="M549" s="3"/>
      <c r="N549" s="3"/>
      <c r="O549" s="3"/>
      <c r="P549" s="3"/>
      <c r="Q549" s="3"/>
      <c r="R549" s="6"/>
      <c r="S549" s="6"/>
      <c r="T549" s="6"/>
      <c r="U549" s="6"/>
      <c r="V549" s="6"/>
      <c r="W549" s="6"/>
      <c r="X549" s="6"/>
      <c r="Y549" s="6"/>
      <c r="Z549" s="6"/>
      <c r="AA549" s="6"/>
      <c r="AB549" s="6"/>
      <c r="AC549" s="6"/>
      <c r="AD549" s="6"/>
      <c r="AE549" s="6"/>
      <c r="AF549" s="6"/>
      <c r="AG549" s="6"/>
      <c r="AH549" s="6"/>
      <c r="AI549" s="3"/>
      <c r="AJ549" s="6"/>
      <c r="AK549" s="6"/>
    </row>
    <row r="550" spans="1:37">
      <c r="A550" s="6"/>
      <c r="B550" s="3"/>
      <c r="C550" s="6"/>
      <c r="D550" s="6"/>
      <c r="E550" s="6"/>
      <c r="F550" s="6"/>
      <c r="G550" s="6"/>
      <c r="H550" s="6"/>
      <c r="I550" s="6"/>
      <c r="J550" s="19"/>
      <c r="K550" s="3"/>
      <c r="L550" s="3"/>
      <c r="M550" s="3"/>
      <c r="N550" s="3"/>
      <c r="O550" s="3"/>
      <c r="P550" s="3"/>
      <c r="Q550" s="3"/>
      <c r="R550" s="6"/>
      <c r="S550" s="6"/>
      <c r="T550" s="6"/>
      <c r="U550" s="6"/>
      <c r="V550" s="6"/>
      <c r="W550" s="6"/>
      <c r="X550" s="6"/>
      <c r="Y550" s="6"/>
      <c r="Z550" s="6"/>
      <c r="AA550" s="6"/>
      <c r="AB550" s="6"/>
      <c r="AC550" s="6"/>
      <c r="AD550" s="6"/>
      <c r="AE550" s="6"/>
      <c r="AF550" s="6"/>
      <c r="AG550" s="6"/>
      <c r="AH550" s="6"/>
      <c r="AI550" s="3"/>
      <c r="AJ550" s="6"/>
      <c r="AK550" s="6"/>
    </row>
    <row r="551" spans="1:37">
      <c r="A551" s="6"/>
      <c r="B551" s="3"/>
      <c r="C551" s="6"/>
      <c r="D551" s="6"/>
      <c r="E551" s="6"/>
      <c r="F551" s="6"/>
      <c r="G551" s="6"/>
      <c r="H551" s="6"/>
      <c r="I551" s="6"/>
      <c r="J551" s="19"/>
      <c r="K551" s="3"/>
      <c r="L551" s="3"/>
      <c r="M551" s="3"/>
      <c r="N551" s="3"/>
      <c r="O551" s="3"/>
      <c r="P551" s="3"/>
      <c r="Q551" s="3"/>
      <c r="R551" s="6"/>
      <c r="S551" s="6"/>
      <c r="T551" s="6"/>
      <c r="U551" s="6"/>
      <c r="V551" s="6"/>
      <c r="W551" s="6"/>
      <c r="X551" s="6"/>
      <c r="Y551" s="6"/>
      <c r="Z551" s="6"/>
      <c r="AA551" s="6"/>
      <c r="AB551" s="6"/>
      <c r="AC551" s="6"/>
      <c r="AD551" s="6"/>
      <c r="AE551" s="6"/>
      <c r="AF551" s="6"/>
      <c r="AG551" s="6"/>
      <c r="AH551" s="6"/>
      <c r="AI551" s="3"/>
      <c r="AJ551" s="6"/>
      <c r="AK551" s="6"/>
    </row>
    <row r="552" spans="1:37">
      <c r="A552" s="6"/>
      <c r="B552" s="3"/>
      <c r="C552" s="6"/>
      <c r="D552" s="6"/>
      <c r="E552" s="6"/>
      <c r="F552" s="6"/>
      <c r="G552" s="6"/>
      <c r="H552" s="6"/>
      <c r="I552" s="6"/>
      <c r="J552" s="19"/>
      <c r="K552" s="3"/>
      <c r="L552" s="3"/>
      <c r="M552" s="3"/>
      <c r="N552" s="3"/>
      <c r="O552" s="3"/>
      <c r="P552" s="3"/>
      <c r="Q552" s="3"/>
      <c r="R552" s="6"/>
      <c r="S552" s="6"/>
      <c r="T552" s="6"/>
      <c r="U552" s="6"/>
      <c r="V552" s="6"/>
      <c r="W552" s="6"/>
      <c r="X552" s="6"/>
      <c r="Y552" s="6"/>
      <c r="Z552" s="6"/>
      <c r="AA552" s="6"/>
      <c r="AB552" s="6"/>
      <c r="AC552" s="6"/>
      <c r="AD552" s="6"/>
      <c r="AE552" s="6"/>
      <c r="AF552" s="6"/>
      <c r="AG552" s="6"/>
      <c r="AH552" s="6"/>
      <c r="AI552" s="3"/>
      <c r="AJ552" s="6"/>
      <c r="AK552" s="6"/>
    </row>
    <row r="553" spans="1:37">
      <c r="A553" s="6"/>
      <c r="B553" s="3"/>
      <c r="C553" s="6"/>
      <c r="D553" s="6"/>
      <c r="E553" s="6"/>
      <c r="F553" s="6"/>
      <c r="G553" s="6"/>
      <c r="H553" s="6"/>
      <c r="I553" s="6"/>
      <c r="J553" s="19"/>
      <c r="K553" s="3"/>
      <c r="L553" s="3"/>
      <c r="M553" s="3"/>
      <c r="N553" s="3"/>
      <c r="O553" s="3"/>
      <c r="P553" s="3"/>
      <c r="Q553" s="3"/>
      <c r="R553" s="6"/>
      <c r="S553" s="6"/>
      <c r="T553" s="6"/>
      <c r="U553" s="6"/>
      <c r="V553" s="6"/>
      <c r="W553" s="6"/>
      <c r="X553" s="6"/>
      <c r="Y553" s="6"/>
      <c r="Z553" s="6"/>
      <c r="AA553" s="6"/>
      <c r="AB553" s="6"/>
      <c r="AC553" s="6"/>
      <c r="AD553" s="6"/>
      <c r="AE553" s="6"/>
      <c r="AF553" s="6"/>
      <c r="AG553" s="6"/>
      <c r="AH553" s="6"/>
      <c r="AI553" s="3"/>
      <c r="AJ553" s="6"/>
      <c r="AK553" s="6"/>
    </row>
    <row r="554" spans="1:37">
      <c r="A554" s="6"/>
      <c r="B554" s="3"/>
      <c r="C554" s="6"/>
      <c r="D554" s="6"/>
      <c r="E554" s="6"/>
      <c r="F554" s="6"/>
      <c r="G554" s="6"/>
      <c r="H554" s="6"/>
      <c r="I554" s="6"/>
      <c r="J554" s="19"/>
      <c r="K554" s="3"/>
      <c r="L554" s="3"/>
      <c r="M554" s="3"/>
      <c r="N554" s="3"/>
      <c r="O554" s="3"/>
      <c r="P554" s="3"/>
      <c r="Q554" s="3"/>
      <c r="R554" s="6"/>
      <c r="S554" s="6"/>
      <c r="T554" s="6"/>
      <c r="U554" s="6"/>
      <c r="V554" s="6"/>
      <c r="W554" s="6"/>
      <c r="X554" s="6"/>
      <c r="Y554" s="6"/>
      <c r="Z554" s="6"/>
      <c r="AA554" s="6"/>
      <c r="AB554" s="6"/>
      <c r="AC554" s="6"/>
      <c r="AD554" s="6"/>
      <c r="AE554" s="6"/>
      <c r="AF554" s="6"/>
      <c r="AG554" s="6"/>
      <c r="AH554" s="6"/>
      <c r="AI554" s="3"/>
      <c r="AJ554" s="6"/>
      <c r="AK554" s="6"/>
    </row>
    <row r="555" spans="1:37">
      <c r="A555" s="6"/>
      <c r="B555" s="3"/>
      <c r="C555" s="6"/>
      <c r="D555" s="6"/>
      <c r="E555" s="6"/>
      <c r="F555" s="6"/>
      <c r="G555" s="6"/>
      <c r="H555" s="6"/>
      <c r="I555" s="6"/>
      <c r="J555" s="19"/>
      <c r="K555" s="3"/>
      <c r="L555" s="3"/>
      <c r="M555" s="3"/>
      <c r="N555" s="3"/>
      <c r="O555" s="3"/>
      <c r="P555" s="3"/>
      <c r="Q555" s="3"/>
      <c r="R555" s="6"/>
      <c r="S555" s="6"/>
      <c r="T555" s="6"/>
      <c r="U555" s="6"/>
      <c r="V555" s="6"/>
      <c r="W555" s="6"/>
      <c r="X555" s="6"/>
      <c r="Y555" s="6"/>
      <c r="Z555" s="6"/>
      <c r="AA555" s="6"/>
      <c r="AB555" s="6"/>
      <c r="AC555" s="6"/>
      <c r="AD555" s="6"/>
      <c r="AE555" s="6"/>
      <c r="AF555" s="6"/>
      <c r="AG555" s="6"/>
      <c r="AH555" s="6"/>
      <c r="AI555" s="3"/>
      <c r="AJ555" s="6"/>
      <c r="AK555" s="6"/>
    </row>
    <row r="556" spans="1:37">
      <c r="A556" s="6"/>
      <c r="B556" s="3"/>
      <c r="C556" s="6"/>
      <c r="D556" s="6"/>
      <c r="E556" s="6"/>
      <c r="F556" s="6"/>
      <c r="G556" s="6"/>
      <c r="H556" s="6"/>
      <c r="I556" s="6"/>
      <c r="J556" s="19"/>
      <c r="K556" s="3"/>
      <c r="L556" s="3"/>
      <c r="M556" s="3"/>
      <c r="N556" s="3"/>
      <c r="O556" s="3"/>
      <c r="P556" s="3"/>
      <c r="Q556" s="3"/>
      <c r="R556" s="6"/>
      <c r="S556" s="6"/>
      <c r="T556" s="6"/>
      <c r="U556" s="6"/>
      <c r="V556" s="6"/>
      <c r="W556" s="6"/>
      <c r="X556" s="6"/>
      <c r="Y556" s="6"/>
      <c r="Z556" s="6"/>
      <c r="AA556" s="6"/>
      <c r="AB556" s="6"/>
      <c r="AC556" s="6"/>
      <c r="AD556" s="6"/>
      <c r="AE556" s="6"/>
      <c r="AF556" s="6"/>
      <c r="AG556" s="6"/>
      <c r="AH556" s="6"/>
      <c r="AI556" s="3"/>
      <c r="AJ556" s="6"/>
      <c r="AK556" s="6"/>
    </row>
    <row r="557" spans="1:37">
      <c r="A557" s="6"/>
      <c r="B557" s="3"/>
      <c r="C557" s="6"/>
      <c r="D557" s="6"/>
      <c r="E557" s="6"/>
      <c r="F557" s="6"/>
      <c r="G557" s="6"/>
      <c r="H557" s="6"/>
      <c r="I557" s="6"/>
      <c r="J557" s="19"/>
      <c r="K557" s="3"/>
      <c r="L557" s="3"/>
      <c r="M557" s="3"/>
      <c r="N557" s="3"/>
      <c r="O557" s="3"/>
      <c r="P557" s="3"/>
      <c r="Q557" s="3"/>
      <c r="R557" s="6"/>
      <c r="S557" s="6"/>
      <c r="T557" s="6"/>
      <c r="U557" s="6"/>
      <c r="V557" s="6"/>
      <c r="W557" s="6"/>
      <c r="X557" s="6"/>
      <c r="Y557" s="6"/>
      <c r="Z557" s="6"/>
      <c r="AA557" s="6"/>
      <c r="AB557" s="6"/>
      <c r="AC557" s="6"/>
      <c r="AD557" s="6"/>
      <c r="AE557" s="6"/>
      <c r="AF557" s="6"/>
      <c r="AG557" s="6"/>
      <c r="AH557" s="6"/>
      <c r="AI557" s="3"/>
      <c r="AJ557" s="6"/>
      <c r="AK557" s="6"/>
    </row>
    <row r="558" spans="1:37">
      <c r="A558" s="6"/>
      <c r="B558" s="3"/>
      <c r="C558" s="6"/>
      <c r="D558" s="6"/>
      <c r="E558" s="6"/>
      <c r="F558" s="6"/>
      <c r="G558" s="6"/>
      <c r="H558" s="6"/>
      <c r="I558" s="6"/>
      <c r="J558" s="19"/>
      <c r="K558" s="3"/>
      <c r="L558" s="3"/>
      <c r="M558" s="3"/>
      <c r="N558" s="3"/>
      <c r="O558" s="3"/>
      <c r="P558" s="3"/>
      <c r="Q558" s="3"/>
      <c r="R558" s="6"/>
      <c r="S558" s="6"/>
      <c r="T558" s="6"/>
      <c r="U558" s="6"/>
      <c r="V558" s="6"/>
      <c r="W558" s="6"/>
      <c r="X558" s="6"/>
      <c r="Y558" s="6"/>
      <c r="Z558" s="6"/>
      <c r="AA558" s="6"/>
      <c r="AB558" s="6"/>
      <c r="AC558" s="6"/>
      <c r="AD558" s="6"/>
      <c r="AE558" s="6"/>
      <c r="AF558" s="6"/>
      <c r="AG558" s="6"/>
      <c r="AH558" s="6"/>
      <c r="AI558" s="3"/>
      <c r="AJ558" s="6"/>
      <c r="AK558" s="6"/>
    </row>
    <row r="559" spans="1:37">
      <c r="A559" s="6"/>
      <c r="B559" s="3"/>
      <c r="C559" s="6"/>
      <c r="D559" s="6"/>
      <c r="E559" s="6"/>
      <c r="F559" s="6"/>
      <c r="G559" s="6"/>
      <c r="H559" s="6"/>
      <c r="I559" s="6"/>
      <c r="J559" s="19"/>
      <c r="K559" s="3"/>
      <c r="L559" s="3"/>
      <c r="M559" s="3"/>
      <c r="N559" s="3"/>
      <c r="O559" s="3"/>
      <c r="P559" s="3"/>
      <c r="Q559" s="3"/>
      <c r="R559" s="6"/>
      <c r="S559" s="6"/>
      <c r="T559" s="6"/>
      <c r="U559" s="6"/>
      <c r="V559" s="6"/>
      <c r="W559" s="6"/>
      <c r="X559" s="6"/>
      <c r="Y559" s="6"/>
      <c r="Z559" s="6"/>
      <c r="AA559" s="6"/>
      <c r="AB559" s="6"/>
      <c r="AC559" s="6"/>
      <c r="AD559" s="6"/>
      <c r="AE559" s="6"/>
      <c r="AF559" s="6"/>
      <c r="AG559" s="6"/>
      <c r="AH559" s="6"/>
      <c r="AI559" s="3"/>
      <c r="AJ559" s="6"/>
      <c r="AK559" s="6"/>
    </row>
    <row r="560" spans="1:37">
      <c r="A560" s="6"/>
      <c r="B560" s="3"/>
      <c r="C560" s="6"/>
      <c r="D560" s="6"/>
      <c r="E560" s="6"/>
      <c r="F560" s="6"/>
      <c r="G560" s="6"/>
      <c r="H560" s="6"/>
      <c r="I560" s="6"/>
      <c r="J560" s="19"/>
      <c r="K560" s="3"/>
      <c r="L560" s="3"/>
      <c r="M560" s="3"/>
      <c r="N560" s="3"/>
      <c r="O560" s="3"/>
      <c r="P560" s="3"/>
      <c r="Q560" s="3"/>
      <c r="R560" s="6"/>
      <c r="S560" s="6"/>
      <c r="T560" s="6"/>
      <c r="U560" s="6"/>
      <c r="V560" s="6"/>
      <c r="W560" s="6"/>
      <c r="X560" s="6"/>
      <c r="Y560" s="6"/>
      <c r="Z560" s="6"/>
      <c r="AA560" s="6"/>
      <c r="AB560" s="6"/>
      <c r="AC560" s="6"/>
      <c r="AD560" s="6"/>
      <c r="AE560" s="6"/>
      <c r="AF560" s="6"/>
      <c r="AG560" s="6"/>
      <c r="AH560" s="6"/>
      <c r="AI560" s="3"/>
      <c r="AJ560" s="6"/>
      <c r="AK560" s="6"/>
    </row>
    <row r="561" spans="1:37">
      <c r="A561" s="6"/>
      <c r="B561" s="3"/>
      <c r="C561" s="6"/>
      <c r="D561" s="6"/>
      <c r="E561" s="6"/>
      <c r="F561" s="6"/>
      <c r="G561" s="6"/>
      <c r="H561" s="6"/>
      <c r="I561" s="6"/>
      <c r="J561" s="19"/>
      <c r="K561" s="3"/>
      <c r="L561" s="3"/>
      <c r="M561" s="3"/>
      <c r="N561" s="3"/>
      <c r="O561" s="3"/>
      <c r="P561" s="3"/>
      <c r="Q561" s="3"/>
      <c r="R561" s="6"/>
      <c r="S561" s="6"/>
      <c r="T561" s="6"/>
      <c r="U561" s="6"/>
      <c r="V561" s="6"/>
      <c r="W561" s="6"/>
      <c r="X561" s="6"/>
      <c r="Y561" s="6"/>
      <c r="Z561" s="6"/>
      <c r="AA561" s="6"/>
      <c r="AB561" s="6"/>
      <c r="AC561" s="6"/>
      <c r="AD561" s="6"/>
      <c r="AE561" s="6"/>
      <c r="AF561" s="6"/>
      <c r="AG561" s="6"/>
      <c r="AH561" s="6"/>
      <c r="AI561" s="3"/>
      <c r="AJ561" s="6"/>
      <c r="AK561" s="6"/>
    </row>
    <row r="562" spans="1:37">
      <c r="A562" s="6"/>
      <c r="B562" s="3"/>
      <c r="C562" s="6"/>
      <c r="D562" s="6"/>
      <c r="E562" s="6"/>
      <c r="F562" s="6"/>
      <c r="G562" s="6"/>
      <c r="H562" s="6"/>
      <c r="I562" s="6"/>
      <c r="J562" s="19"/>
      <c r="K562" s="3"/>
      <c r="L562" s="3"/>
      <c r="M562" s="3"/>
      <c r="N562" s="3"/>
      <c r="O562" s="3"/>
      <c r="P562" s="3"/>
      <c r="Q562" s="3"/>
      <c r="R562" s="6"/>
      <c r="S562" s="6"/>
      <c r="T562" s="6"/>
      <c r="U562" s="6"/>
      <c r="V562" s="6"/>
      <c r="W562" s="6"/>
      <c r="X562" s="6"/>
      <c r="Y562" s="6"/>
      <c r="Z562" s="6"/>
      <c r="AA562" s="6"/>
      <c r="AB562" s="6"/>
      <c r="AC562" s="6"/>
      <c r="AD562" s="6"/>
      <c r="AE562" s="6"/>
      <c r="AF562" s="6"/>
      <c r="AG562" s="6"/>
      <c r="AH562" s="6"/>
      <c r="AI562" s="3"/>
      <c r="AJ562" s="6"/>
      <c r="AK562" s="6"/>
    </row>
    <row r="563" spans="1:37">
      <c r="A563" s="6"/>
      <c r="B563" s="3"/>
      <c r="C563" s="6"/>
      <c r="D563" s="6"/>
      <c r="E563" s="6"/>
      <c r="F563" s="6"/>
      <c r="G563" s="6"/>
      <c r="H563" s="6"/>
      <c r="I563" s="6"/>
      <c r="J563" s="19"/>
      <c r="K563" s="3"/>
      <c r="L563" s="3"/>
      <c r="M563" s="3"/>
      <c r="N563" s="3"/>
      <c r="O563" s="3"/>
      <c r="P563" s="3"/>
      <c r="Q563" s="3"/>
      <c r="R563" s="6"/>
      <c r="S563" s="6"/>
      <c r="T563" s="6"/>
      <c r="U563" s="6"/>
      <c r="V563" s="6"/>
      <c r="W563" s="6"/>
      <c r="X563" s="6"/>
      <c r="Y563" s="6"/>
      <c r="Z563" s="6"/>
      <c r="AA563" s="6"/>
      <c r="AB563" s="6"/>
      <c r="AC563" s="6"/>
      <c r="AD563" s="6"/>
      <c r="AE563" s="6"/>
      <c r="AF563" s="6"/>
      <c r="AG563" s="6"/>
      <c r="AH563" s="6"/>
      <c r="AI563" s="3"/>
      <c r="AJ563" s="6"/>
      <c r="AK563" s="6"/>
    </row>
    <row r="564" spans="1:37">
      <c r="A564" s="6"/>
      <c r="B564" s="3"/>
      <c r="C564" s="6"/>
      <c r="D564" s="6"/>
      <c r="E564" s="6"/>
      <c r="F564" s="6"/>
      <c r="G564" s="6"/>
      <c r="H564" s="6"/>
      <c r="I564" s="6"/>
      <c r="J564" s="19"/>
      <c r="K564" s="3"/>
      <c r="L564" s="3"/>
      <c r="M564" s="3"/>
      <c r="N564" s="3"/>
      <c r="O564" s="3"/>
      <c r="P564" s="3"/>
      <c r="Q564" s="3"/>
      <c r="R564" s="6"/>
      <c r="S564" s="6"/>
      <c r="T564" s="6"/>
      <c r="U564" s="6"/>
      <c r="V564" s="6"/>
      <c r="W564" s="6"/>
      <c r="X564" s="6"/>
      <c r="Y564" s="6"/>
      <c r="Z564" s="6"/>
      <c r="AA564" s="6"/>
      <c r="AB564" s="6"/>
      <c r="AC564" s="6"/>
      <c r="AD564" s="6"/>
      <c r="AE564" s="6"/>
      <c r="AF564" s="6"/>
      <c r="AG564" s="6"/>
      <c r="AH564" s="6"/>
      <c r="AI564" s="3"/>
      <c r="AJ564" s="6"/>
      <c r="AK564" s="6"/>
    </row>
    <row r="565" spans="1:37">
      <c r="A565" s="6"/>
      <c r="B565" s="3"/>
      <c r="C565" s="6"/>
      <c r="D565" s="6"/>
      <c r="E565" s="6"/>
      <c r="F565" s="6"/>
      <c r="G565" s="6"/>
      <c r="H565" s="6"/>
      <c r="I565" s="6"/>
      <c r="J565" s="19"/>
      <c r="K565" s="3"/>
      <c r="L565" s="3"/>
      <c r="M565" s="3"/>
      <c r="N565" s="3"/>
      <c r="O565" s="3"/>
      <c r="P565" s="3"/>
      <c r="Q565" s="3"/>
      <c r="R565" s="6"/>
      <c r="S565" s="6"/>
      <c r="T565" s="6"/>
      <c r="U565" s="6"/>
      <c r="V565" s="6"/>
      <c r="W565" s="6"/>
      <c r="X565" s="6"/>
      <c r="Y565" s="6"/>
      <c r="Z565" s="6"/>
      <c r="AA565" s="6"/>
      <c r="AB565" s="6"/>
      <c r="AC565" s="6"/>
      <c r="AD565" s="6"/>
      <c r="AE565" s="6"/>
      <c r="AF565" s="6"/>
      <c r="AG565" s="6"/>
      <c r="AH565" s="6"/>
      <c r="AI565" s="3"/>
      <c r="AJ565" s="6"/>
      <c r="AK565" s="6"/>
    </row>
    <row r="566" spans="1:37">
      <c r="A566" s="6"/>
      <c r="B566" s="3"/>
      <c r="C566" s="6"/>
      <c r="D566" s="6"/>
      <c r="E566" s="6"/>
      <c r="F566" s="6"/>
      <c r="G566" s="6"/>
      <c r="H566" s="6"/>
      <c r="I566" s="6"/>
      <c r="J566" s="19"/>
      <c r="K566" s="3"/>
      <c r="L566" s="3"/>
      <c r="M566" s="3"/>
      <c r="N566" s="3"/>
      <c r="O566" s="3"/>
      <c r="P566" s="3"/>
      <c r="Q566" s="3"/>
      <c r="R566" s="6"/>
      <c r="S566" s="6"/>
      <c r="T566" s="6"/>
      <c r="U566" s="6"/>
      <c r="V566" s="6"/>
      <c r="W566" s="6"/>
      <c r="X566" s="6"/>
      <c r="Y566" s="6"/>
      <c r="Z566" s="6"/>
      <c r="AA566" s="6"/>
      <c r="AB566" s="6"/>
      <c r="AC566" s="6"/>
      <c r="AD566" s="6"/>
      <c r="AE566" s="6"/>
      <c r="AF566" s="6"/>
      <c r="AG566" s="6"/>
      <c r="AH566" s="6"/>
      <c r="AI566" s="3"/>
      <c r="AJ566" s="6"/>
      <c r="AK566" s="6"/>
    </row>
    <row r="567" spans="1:37">
      <c r="A567" s="6"/>
      <c r="B567" s="3"/>
      <c r="C567" s="6"/>
      <c r="D567" s="6"/>
      <c r="E567" s="6"/>
      <c r="F567" s="6"/>
      <c r="G567" s="6"/>
      <c r="H567" s="6"/>
      <c r="I567" s="6"/>
      <c r="J567" s="19"/>
      <c r="K567" s="3"/>
      <c r="L567" s="3"/>
      <c r="M567" s="3"/>
      <c r="N567" s="3"/>
      <c r="O567" s="3"/>
      <c r="P567" s="3"/>
      <c r="Q567" s="3"/>
      <c r="R567" s="6"/>
      <c r="S567" s="6"/>
      <c r="T567" s="6"/>
      <c r="U567" s="6"/>
      <c r="V567" s="6"/>
      <c r="W567" s="6"/>
      <c r="X567" s="6"/>
      <c r="Y567" s="6"/>
      <c r="Z567" s="6"/>
      <c r="AA567" s="6"/>
      <c r="AB567" s="6"/>
      <c r="AC567" s="6"/>
      <c r="AD567" s="6"/>
      <c r="AE567" s="6"/>
      <c r="AF567" s="6"/>
      <c r="AG567" s="6"/>
      <c r="AH567" s="6"/>
      <c r="AI567" s="3"/>
      <c r="AJ567" s="6"/>
      <c r="AK567" s="6"/>
    </row>
    <row r="568" spans="1:37">
      <c r="A568" s="6"/>
      <c r="B568" s="3"/>
      <c r="C568" s="6"/>
      <c r="D568" s="6"/>
      <c r="E568" s="6"/>
      <c r="F568" s="6"/>
      <c r="G568" s="6"/>
      <c r="H568" s="6"/>
      <c r="I568" s="6"/>
      <c r="J568" s="19"/>
      <c r="K568" s="3"/>
      <c r="L568" s="3"/>
      <c r="M568" s="3"/>
      <c r="N568" s="3"/>
      <c r="O568" s="3"/>
      <c r="P568" s="3"/>
      <c r="Q568" s="3"/>
      <c r="R568" s="6"/>
      <c r="S568" s="6"/>
      <c r="T568" s="6"/>
      <c r="U568" s="6"/>
      <c r="V568" s="6"/>
      <c r="W568" s="6"/>
      <c r="X568" s="6"/>
      <c r="Y568" s="6"/>
      <c r="Z568" s="6"/>
      <c r="AA568" s="6"/>
      <c r="AB568" s="6"/>
      <c r="AC568" s="6"/>
      <c r="AD568" s="6"/>
      <c r="AE568" s="6"/>
      <c r="AF568" s="6"/>
      <c r="AG568" s="6"/>
      <c r="AH568" s="6"/>
      <c r="AI568" s="3"/>
      <c r="AJ568" s="6"/>
      <c r="AK568" s="6"/>
    </row>
    <row r="569" spans="1:37">
      <c r="A569" s="6"/>
      <c r="B569" s="3"/>
      <c r="C569" s="6"/>
      <c r="D569" s="6"/>
      <c r="E569" s="6"/>
      <c r="F569" s="6"/>
      <c r="G569" s="6"/>
      <c r="H569" s="6"/>
      <c r="I569" s="6"/>
      <c r="J569" s="19"/>
      <c r="K569" s="3"/>
      <c r="L569" s="3"/>
      <c r="M569" s="3"/>
      <c r="N569" s="3"/>
      <c r="O569" s="3"/>
      <c r="P569" s="3"/>
      <c r="Q569" s="3"/>
      <c r="R569" s="6"/>
      <c r="S569" s="6"/>
      <c r="T569" s="6"/>
      <c r="U569" s="6"/>
      <c r="V569" s="6"/>
      <c r="W569" s="6"/>
      <c r="X569" s="6"/>
      <c r="Y569" s="6"/>
      <c r="Z569" s="6"/>
      <c r="AA569" s="6"/>
      <c r="AB569" s="6"/>
      <c r="AC569" s="6"/>
      <c r="AD569" s="6"/>
      <c r="AE569" s="6"/>
      <c r="AF569" s="6"/>
      <c r="AG569" s="6"/>
      <c r="AH569" s="6"/>
      <c r="AI569" s="3"/>
      <c r="AJ569" s="6"/>
      <c r="AK569" s="6"/>
    </row>
    <row r="570" spans="1:37">
      <c r="A570" s="6"/>
      <c r="B570" s="3"/>
      <c r="C570" s="6"/>
      <c r="D570" s="6"/>
      <c r="E570" s="6"/>
      <c r="F570" s="6"/>
      <c r="G570" s="6"/>
      <c r="H570" s="6"/>
      <c r="I570" s="6"/>
      <c r="J570" s="19"/>
      <c r="K570" s="3"/>
      <c r="L570" s="3"/>
      <c r="M570" s="3"/>
      <c r="N570" s="3"/>
      <c r="O570" s="3"/>
      <c r="P570" s="3"/>
      <c r="Q570" s="3"/>
      <c r="R570" s="6"/>
      <c r="S570" s="6"/>
      <c r="T570" s="6"/>
      <c r="U570" s="6"/>
      <c r="V570" s="6"/>
      <c r="W570" s="6"/>
      <c r="X570" s="6"/>
      <c r="Y570" s="6"/>
      <c r="Z570" s="6"/>
      <c r="AA570" s="6"/>
      <c r="AB570" s="6"/>
      <c r="AC570" s="6"/>
      <c r="AD570" s="6"/>
      <c r="AE570" s="6"/>
      <c r="AF570" s="6"/>
      <c r="AG570" s="6"/>
      <c r="AH570" s="6"/>
      <c r="AI570" s="3"/>
      <c r="AJ570" s="6"/>
      <c r="AK570" s="6"/>
    </row>
    <row r="571" spans="1:37">
      <c r="A571" s="6"/>
      <c r="B571" s="3"/>
      <c r="C571" s="6"/>
      <c r="D571" s="6"/>
      <c r="E571" s="6"/>
      <c r="F571" s="6"/>
      <c r="G571" s="6"/>
      <c r="H571" s="6"/>
      <c r="I571" s="6"/>
      <c r="J571" s="19"/>
      <c r="K571" s="3"/>
      <c r="L571" s="3"/>
      <c r="M571" s="3"/>
      <c r="N571" s="3"/>
      <c r="O571" s="3"/>
      <c r="P571" s="3"/>
      <c r="Q571" s="3"/>
      <c r="R571" s="6"/>
      <c r="S571" s="6"/>
      <c r="T571" s="6"/>
      <c r="U571" s="6"/>
      <c r="V571" s="6"/>
      <c r="W571" s="6"/>
      <c r="X571" s="6"/>
      <c r="Y571" s="6"/>
      <c r="Z571" s="6"/>
      <c r="AA571" s="6"/>
      <c r="AB571" s="6"/>
      <c r="AC571" s="6"/>
      <c r="AD571" s="6"/>
      <c r="AE571" s="6"/>
      <c r="AF571" s="6"/>
      <c r="AG571" s="6"/>
      <c r="AH571" s="6"/>
      <c r="AI571" s="3"/>
      <c r="AJ571" s="6"/>
      <c r="AK571" s="6"/>
    </row>
    <row r="572" spans="1:37">
      <c r="A572" s="6"/>
      <c r="B572" s="3"/>
      <c r="C572" s="6"/>
      <c r="D572" s="6"/>
      <c r="E572" s="6"/>
      <c r="F572" s="6"/>
      <c r="G572" s="6"/>
      <c r="H572" s="6"/>
      <c r="I572" s="6"/>
      <c r="J572" s="19"/>
      <c r="K572" s="3"/>
      <c r="L572" s="3"/>
      <c r="M572" s="3"/>
      <c r="N572" s="3"/>
      <c r="O572" s="3"/>
      <c r="P572" s="3"/>
      <c r="Q572" s="3"/>
      <c r="R572" s="6"/>
      <c r="S572" s="6"/>
      <c r="T572" s="6"/>
      <c r="U572" s="6"/>
      <c r="V572" s="6"/>
      <c r="W572" s="6"/>
      <c r="X572" s="6"/>
      <c r="Y572" s="6"/>
      <c r="Z572" s="6"/>
      <c r="AA572" s="6"/>
      <c r="AB572" s="6"/>
      <c r="AC572" s="6"/>
      <c r="AD572" s="6"/>
      <c r="AE572" s="6"/>
      <c r="AF572" s="6"/>
      <c r="AG572" s="6"/>
      <c r="AH572" s="6"/>
      <c r="AI572" s="3"/>
      <c r="AJ572" s="6"/>
      <c r="AK572" s="6"/>
    </row>
    <row r="573" spans="1:37">
      <c r="A573" s="6"/>
      <c r="B573" s="3"/>
      <c r="C573" s="6"/>
      <c r="D573" s="6"/>
      <c r="E573" s="6"/>
      <c r="F573" s="6"/>
      <c r="G573" s="6"/>
      <c r="H573" s="6"/>
      <c r="I573" s="6"/>
      <c r="J573" s="19"/>
      <c r="K573" s="3"/>
      <c r="L573" s="3"/>
      <c r="M573" s="3"/>
      <c r="N573" s="3"/>
      <c r="O573" s="3"/>
      <c r="P573" s="3"/>
      <c r="Q573" s="3"/>
      <c r="R573" s="6"/>
      <c r="S573" s="6"/>
      <c r="T573" s="6"/>
      <c r="U573" s="6"/>
      <c r="V573" s="6"/>
      <c r="W573" s="6"/>
      <c r="X573" s="6"/>
      <c r="Y573" s="6"/>
      <c r="Z573" s="6"/>
      <c r="AA573" s="6"/>
      <c r="AB573" s="6"/>
      <c r="AC573" s="6"/>
      <c r="AD573" s="6"/>
      <c r="AE573" s="6"/>
      <c r="AF573" s="6"/>
      <c r="AG573" s="6"/>
      <c r="AH573" s="6"/>
      <c r="AI573" s="3"/>
      <c r="AJ573" s="6"/>
      <c r="AK573" s="6"/>
    </row>
    <row r="574" spans="1:37">
      <c r="A574" s="6"/>
      <c r="B574" s="3"/>
      <c r="C574" s="6"/>
      <c r="D574" s="6"/>
      <c r="E574" s="6"/>
      <c r="F574" s="6"/>
      <c r="G574" s="6"/>
      <c r="H574" s="6"/>
      <c r="I574" s="6"/>
      <c r="J574" s="19"/>
      <c r="K574" s="3"/>
      <c r="L574" s="3"/>
      <c r="M574" s="3"/>
      <c r="N574" s="3"/>
      <c r="O574" s="3"/>
      <c r="P574" s="3"/>
      <c r="Q574" s="3"/>
      <c r="R574" s="6"/>
      <c r="S574" s="6"/>
      <c r="T574" s="6"/>
      <c r="U574" s="6"/>
      <c r="V574" s="6"/>
      <c r="W574" s="6"/>
      <c r="X574" s="6"/>
      <c r="Y574" s="6"/>
      <c r="Z574" s="6"/>
      <c r="AA574" s="6"/>
      <c r="AB574" s="6"/>
      <c r="AC574" s="6"/>
      <c r="AD574" s="6"/>
      <c r="AE574" s="6"/>
      <c r="AF574" s="6"/>
      <c r="AG574" s="6"/>
      <c r="AH574" s="6"/>
      <c r="AI574" s="3"/>
      <c r="AJ574" s="6"/>
      <c r="AK574" s="6"/>
    </row>
    <row r="575" spans="1:37">
      <c r="A575" s="6"/>
      <c r="B575" s="3"/>
      <c r="C575" s="6"/>
      <c r="D575" s="6"/>
      <c r="E575" s="6"/>
      <c r="F575" s="6"/>
      <c r="G575" s="6"/>
      <c r="H575" s="6"/>
      <c r="I575" s="6"/>
      <c r="J575" s="19"/>
      <c r="K575" s="3"/>
      <c r="L575" s="3"/>
      <c r="M575" s="3"/>
      <c r="N575" s="3"/>
      <c r="O575" s="3"/>
      <c r="P575" s="3"/>
      <c r="Q575" s="3"/>
      <c r="R575" s="6"/>
      <c r="S575" s="6"/>
      <c r="T575" s="6"/>
      <c r="U575" s="6"/>
      <c r="V575" s="6"/>
      <c r="W575" s="6"/>
      <c r="X575" s="6"/>
      <c r="Y575" s="6"/>
      <c r="Z575" s="6"/>
      <c r="AA575" s="6"/>
      <c r="AB575" s="6"/>
      <c r="AC575" s="6"/>
      <c r="AD575" s="6"/>
      <c r="AE575" s="6"/>
      <c r="AF575" s="6"/>
      <c r="AG575" s="6"/>
      <c r="AH575" s="6"/>
      <c r="AI575" s="3"/>
      <c r="AJ575" s="6"/>
      <c r="AK575" s="6"/>
    </row>
    <row r="576" spans="1:37">
      <c r="A576" s="6"/>
      <c r="B576" s="3"/>
      <c r="C576" s="6"/>
      <c r="D576" s="6"/>
      <c r="E576" s="6"/>
      <c r="F576" s="6"/>
      <c r="G576" s="6"/>
      <c r="H576" s="6"/>
      <c r="I576" s="6"/>
      <c r="J576" s="19"/>
      <c r="K576" s="3"/>
      <c r="L576" s="3"/>
      <c r="M576" s="3"/>
      <c r="N576" s="3"/>
      <c r="O576" s="3"/>
      <c r="P576" s="3"/>
      <c r="Q576" s="3"/>
      <c r="R576" s="6"/>
      <c r="S576" s="6"/>
      <c r="T576" s="6"/>
      <c r="U576" s="6"/>
      <c r="V576" s="6"/>
      <c r="W576" s="6"/>
      <c r="X576" s="6"/>
      <c r="Y576" s="6"/>
      <c r="Z576" s="6"/>
      <c r="AA576" s="6"/>
      <c r="AB576" s="6"/>
      <c r="AC576" s="6"/>
      <c r="AD576" s="6"/>
      <c r="AE576" s="6"/>
      <c r="AF576" s="6"/>
      <c r="AG576" s="6"/>
      <c r="AH576" s="6"/>
      <c r="AI576" s="3"/>
      <c r="AJ576" s="6"/>
      <c r="AK576" s="6"/>
    </row>
    <row r="577" spans="1:37">
      <c r="A577" s="6"/>
      <c r="B577" s="3"/>
      <c r="C577" s="6"/>
      <c r="D577" s="6"/>
      <c r="E577" s="6"/>
      <c r="F577" s="6"/>
      <c r="G577" s="6"/>
      <c r="H577" s="6"/>
      <c r="I577" s="6"/>
      <c r="J577" s="19"/>
      <c r="K577" s="3"/>
      <c r="L577" s="3"/>
      <c r="M577" s="3"/>
      <c r="N577" s="3"/>
      <c r="O577" s="3"/>
      <c r="P577" s="3"/>
      <c r="Q577" s="3"/>
      <c r="R577" s="6"/>
      <c r="S577" s="6"/>
      <c r="T577" s="6"/>
      <c r="U577" s="6"/>
      <c r="V577" s="6"/>
      <c r="W577" s="6"/>
      <c r="X577" s="6"/>
      <c r="Y577" s="6"/>
      <c r="Z577" s="6"/>
      <c r="AA577" s="6"/>
      <c r="AB577" s="6"/>
      <c r="AC577" s="6"/>
      <c r="AD577" s="6"/>
      <c r="AE577" s="6"/>
      <c r="AF577" s="6"/>
      <c r="AG577" s="6"/>
      <c r="AH577" s="6"/>
      <c r="AI577" s="3"/>
      <c r="AJ577" s="6"/>
      <c r="AK577" s="6"/>
    </row>
    <row r="578" spans="1:37">
      <c r="A578" s="6"/>
      <c r="B578" s="3"/>
      <c r="C578" s="6"/>
      <c r="D578" s="6"/>
      <c r="E578" s="6"/>
      <c r="F578" s="6"/>
      <c r="G578" s="6"/>
      <c r="H578" s="6"/>
      <c r="I578" s="6"/>
      <c r="J578" s="19"/>
      <c r="K578" s="3"/>
      <c r="L578" s="3"/>
      <c r="M578" s="3"/>
      <c r="N578" s="3"/>
      <c r="O578" s="3"/>
      <c r="P578" s="3"/>
      <c r="Q578" s="3"/>
      <c r="R578" s="6"/>
      <c r="S578" s="6"/>
      <c r="T578" s="6"/>
      <c r="U578" s="6"/>
      <c r="V578" s="6"/>
      <c r="W578" s="6"/>
      <c r="X578" s="6"/>
      <c r="Y578" s="6"/>
      <c r="Z578" s="6"/>
      <c r="AA578" s="6"/>
      <c r="AB578" s="6"/>
      <c r="AC578" s="6"/>
      <c r="AD578" s="6"/>
      <c r="AE578" s="6"/>
      <c r="AF578" s="6"/>
      <c r="AG578" s="6"/>
      <c r="AH578" s="6"/>
      <c r="AI578" s="3"/>
      <c r="AJ578" s="6"/>
      <c r="AK578" s="6"/>
    </row>
    <row r="579" spans="1:37">
      <c r="A579" s="6"/>
      <c r="B579" s="3"/>
      <c r="C579" s="6"/>
      <c r="D579" s="6"/>
      <c r="E579" s="6"/>
      <c r="F579" s="6"/>
      <c r="G579" s="6"/>
      <c r="H579" s="6"/>
      <c r="I579" s="6"/>
      <c r="J579" s="19"/>
      <c r="K579" s="3"/>
      <c r="L579" s="3"/>
      <c r="M579" s="3"/>
      <c r="N579" s="3"/>
      <c r="O579" s="3"/>
      <c r="P579" s="3"/>
      <c r="Q579" s="3"/>
      <c r="R579" s="6"/>
      <c r="S579" s="6"/>
      <c r="T579" s="6"/>
      <c r="U579" s="6"/>
      <c r="V579" s="6"/>
      <c r="W579" s="6"/>
      <c r="X579" s="6"/>
      <c r="Y579" s="6"/>
      <c r="Z579" s="6"/>
      <c r="AA579" s="6"/>
      <c r="AB579" s="6"/>
      <c r="AC579" s="6"/>
      <c r="AD579" s="6"/>
      <c r="AE579" s="6"/>
      <c r="AF579" s="6"/>
      <c r="AG579" s="6"/>
      <c r="AH579" s="6"/>
      <c r="AI579" s="3"/>
      <c r="AJ579" s="6"/>
      <c r="AK579" s="6"/>
    </row>
    <row r="580" spans="1:37">
      <c r="A580" s="6"/>
      <c r="B580" s="3"/>
      <c r="C580" s="6"/>
      <c r="D580" s="6"/>
      <c r="E580" s="6"/>
      <c r="F580" s="6"/>
      <c r="G580" s="6"/>
      <c r="H580" s="6"/>
      <c r="I580" s="6"/>
      <c r="J580" s="19"/>
      <c r="K580" s="3"/>
      <c r="L580" s="3"/>
      <c r="M580" s="3"/>
      <c r="N580" s="3"/>
      <c r="O580" s="3"/>
      <c r="P580" s="3"/>
      <c r="Q580" s="3"/>
      <c r="R580" s="6"/>
      <c r="S580" s="6"/>
      <c r="T580" s="6"/>
      <c r="U580" s="6"/>
      <c r="V580" s="6"/>
      <c r="W580" s="6"/>
      <c r="X580" s="6"/>
      <c r="Y580" s="6"/>
      <c r="Z580" s="6"/>
      <c r="AA580" s="6"/>
      <c r="AB580" s="6"/>
      <c r="AC580" s="6"/>
      <c r="AD580" s="6"/>
      <c r="AE580" s="6"/>
      <c r="AF580" s="6"/>
      <c r="AG580" s="6"/>
      <c r="AH580" s="6"/>
      <c r="AI580" s="3"/>
      <c r="AJ580" s="6"/>
      <c r="AK580" s="6"/>
    </row>
    <row r="581" spans="1:37">
      <c r="A581" s="6"/>
      <c r="B581" s="3"/>
      <c r="C581" s="6"/>
      <c r="D581" s="6"/>
      <c r="E581" s="6"/>
      <c r="F581" s="6"/>
      <c r="G581" s="6"/>
      <c r="H581" s="6"/>
      <c r="I581" s="6"/>
      <c r="J581" s="19"/>
      <c r="K581" s="3"/>
      <c r="L581" s="3"/>
      <c r="M581" s="3"/>
      <c r="N581" s="3"/>
      <c r="O581" s="3"/>
      <c r="P581" s="3"/>
      <c r="Q581" s="3"/>
      <c r="R581" s="6"/>
      <c r="S581" s="6"/>
      <c r="T581" s="6"/>
      <c r="U581" s="6"/>
      <c r="V581" s="6"/>
      <c r="W581" s="6"/>
      <c r="X581" s="6"/>
      <c r="Y581" s="6"/>
      <c r="Z581" s="6"/>
      <c r="AA581" s="6"/>
      <c r="AB581" s="6"/>
      <c r="AC581" s="6"/>
      <c r="AD581" s="6"/>
      <c r="AE581" s="6"/>
      <c r="AF581" s="6"/>
      <c r="AG581" s="6"/>
      <c r="AH581" s="6"/>
      <c r="AI581" s="3"/>
      <c r="AJ581" s="6"/>
      <c r="AK581" s="6"/>
    </row>
    <row r="582" spans="1:37">
      <c r="A582" s="6"/>
      <c r="B582" s="3"/>
      <c r="C582" s="6"/>
      <c r="D582" s="6"/>
      <c r="E582" s="6"/>
      <c r="F582" s="6"/>
      <c r="G582" s="6"/>
      <c r="H582" s="6"/>
      <c r="I582" s="6"/>
      <c r="J582" s="19"/>
      <c r="K582" s="3"/>
      <c r="L582" s="3"/>
      <c r="M582" s="3"/>
      <c r="N582" s="3"/>
      <c r="O582" s="3"/>
      <c r="P582" s="3"/>
      <c r="Q582" s="3"/>
      <c r="R582" s="6"/>
      <c r="S582" s="6"/>
      <c r="T582" s="6"/>
      <c r="U582" s="6"/>
      <c r="V582" s="6"/>
      <c r="W582" s="6"/>
      <c r="X582" s="6"/>
      <c r="Y582" s="6"/>
      <c r="Z582" s="6"/>
      <c r="AA582" s="6"/>
      <c r="AB582" s="6"/>
      <c r="AC582" s="6"/>
      <c r="AD582" s="6"/>
      <c r="AE582" s="6"/>
      <c r="AF582" s="6"/>
      <c r="AG582" s="6"/>
      <c r="AH582" s="6"/>
      <c r="AI582" s="3"/>
      <c r="AJ582" s="6"/>
      <c r="AK582" s="6"/>
    </row>
    <row r="583" spans="1:37">
      <c r="A583" s="6"/>
      <c r="B583" s="3"/>
      <c r="C583" s="6"/>
      <c r="D583" s="6"/>
      <c r="E583" s="6"/>
      <c r="F583" s="6"/>
      <c r="G583" s="6"/>
      <c r="H583" s="6"/>
      <c r="I583" s="6"/>
      <c r="J583" s="19"/>
      <c r="K583" s="3"/>
      <c r="L583" s="3"/>
      <c r="M583" s="3"/>
      <c r="N583" s="3"/>
      <c r="O583" s="3"/>
      <c r="P583" s="3"/>
      <c r="Q583" s="3"/>
      <c r="R583" s="6"/>
      <c r="S583" s="6"/>
      <c r="T583" s="6"/>
      <c r="U583" s="6"/>
      <c r="V583" s="6"/>
      <c r="W583" s="6"/>
      <c r="X583" s="6"/>
      <c r="Y583" s="6"/>
      <c r="Z583" s="6"/>
      <c r="AA583" s="6"/>
      <c r="AB583" s="6"/>
      <c r="AC583" s="6"/>
      <c r="AD583" s="6"/>
      <c r="AE583" s="6"/>
      <c r="AF583" s="6"/>
      <c r="AG583" s="6"/>
      <c r="AH583" s="6"/>
      <c r="AI583" s="3"/>
      <c r="AJ583" s="6"/>
      <c r="AK583" s="6"/>
    </row>
    <row r="584" spans="1:37">
      <c r="A584" s="6"/>
      <c r="B584" s="3"/>
      <c r="C584" s="6"/>
      <c r="D584" s="6"/>
      <c r="E584" s="6"/>
      <c r="F584" s="6"/>
      <c r="G584" s="6"/>
      <c r="H584" s="6"/>
      <c r="I584" s="6"/>
      <c r="J584" s="19"/>
      <c r="K584" s="3"/>
      <c r="L584" s="3"/>
      <c r="M584" s="3"/>
      <c r="N584" s="3"/>
      <c r="O584" s="3"/>
      <c r="P584" s="3"/>
      <c r="Q584" s="3"/>
      <c r="R584" s="6"/>
      <c r="S584" s="6"/>
      <c r="T584" s="6"/>
      <c r="U584" s="6"/>
      <c r="V584" s="6"/>
      <c r="W584" s="6"/>
      <c r="X584" s="6"/>
      <c r="Y584" s="6"/>
      <c r="Z584" s="6"/>
      <c r="AA584" s="6"/>
      <c r="AB584" s="6"/>
      <c r="AC584" s="6"/>
      <c r="AD584" s="6"/>
      <c r="AE584" s="6"/>
      <c r="AF584" s="6"/>
      <c r="AG584" s="6"/>
      <c r="AH584" s="6"/>
      <c r="AI584" s="3"/>
      <c r="AJ584" s="6"/>
      <c r="AK584" s="6"/>
    </row>
    <row r="585" spans="1:37">
      <c r="A585" s="6"/>
      <c r="B585" s="3"/>
      <c r="C585" s="6"/>
      <c r="D585" s="6"/>
      <c r="E585" s="6"/>
      <c r="F585" s="6"/>
      <c r="G585" s="6"/>
      <c r="H585" s="6"/>
      <c r="I585" s="6"/>
      <c r="J585" s="19"/>
      <c r="K585" s="3"/>
      <c r="L585" s="3"/>
      <c r="M585" s="3"/>
      <c r="N585" s="3"/>
      <c r="O585" s="3"/>
      <c r="P585" s="3"/>
      <c r="Q585" s="3"/>
      <c r="R585" s="6"/>
      <c r="S585" s="6"/>
      <c r="T585" s="6"/>
      <c r="U585" s="6"/>
      <c r="V585" s="6"/>
      <c r="W585" s="6"/>
      <c r="X585" s="6"/>
      <c r="Y585" s="6"/>
      <c r="Z585" s="6"/>
      <c r="AA585" s="6"/>
      <c r="AB585" s="6"/>
      <c r="AC585" s="6"/>
      <c r="AD585" s="6"/>
      <c r="AE585" s="6"/>
      <c r="AF585" s="6"/>
      <c r="AG585" s="6"/>
      <c r="AH585" s="6"/>
      <c r="AI585" s="3"/>
      <c r="AJ585" s="6"/>
      <c r="AK585" s="6"/>
    </row>
    <row r="586" spans="1:37">
      <c r="A586" s="6"/>
      <c r="B586" s="3"/>
      <c r="C586" s="6"/>
      <c r="D586" s="6"/>
      <c r="E586" s="6"/>
      <c r="F586" s="6"/>
      <c r="G586" s="6"/>
      <c r="H586" s="6"/>
      <c r="I586" s="6"/>
      <c r="J586" s="19"/>
      <c r="K586" s="3"/>
      <c r="L586" s="3"/>
      <c r="M586" s="3"/>
      <c r="N586" s="3"/>
      <c r="O586" s="3"/>
      <c r="P586" s="3"/>
      <c r="Q586" s="3"/>
      <c r="R586" s="6"/>
      <c r="S586" s="6"/>
      <c r="T586" s="6"/>
      <c r="U586" s="6"/>
      <c r="V586" s="6"/>
      <c r="W586" s="6"/>
      <c r="X586" s="6"/>
      <c r="Y586" s="6"/>
      <c r="Z586" s="6"/>
      <c r="AA586" s="6"/>
      <c r="AB586" s="6"/>
      <c r="AC586" s="6"/>
      <c r="AD586" s="6"/>
      <c r="AE586" s="6"/>
      <c r="AF586" s="6"/>
      <c r="AG586" s="6"/>
      <c r="AH586" s="6"/>
      <c r="AI586" s="3"/>
      <c r="AJ586" s="6"/>
      <c r="AK586" s="6"/>
    </row>
    <row r="587" spans="1:37">
      <c r="A587" s="6"/>
      <c r="B587" s="3"/>
      <c r="C587" s="6"/>
      <c r="D587" s="6"/>
      <c r="E587" s="6"/>
      <c r="F587" s="6"/>
      <c r="G587" s="6"/>
      <c r="H587" s="6"/>
      <c r="I587" s="6"/>
      <c r="J587" s="19"/>
      <c r="K587" s="3"/>
      <c r="L587" s="3"/>
      <c r="M587" s="3"/>
      <c r="N587" s="3"/>
      <c r="O587" s="3"/>
      <c r="P587" s="3"/>
      <c r="Q587" s="3"/>
      <c r="R587" s="6"/>
      <c r="S587" s="6"/>
      <c r="T587" s="6"/>
      <c r="U587" s="6"/>
      <c r="V587" s="6"/>
      <c r="W587" s="6"/>
      <c r="X587" s="6"/>
      <c r="Y587" s="6"/>
      <c r="Z587" s="6"/>
      <c r="AA587" s="6"/>
      <c r="AB587" s="6"/>
      <c r="AC587" s="6"/>
      <c r="AD587" s="6"/>
      <c r="AE587" s="6"/>
      <c r="AF587" s="6"/>
      <c r="AG587" s="6"/>
      <c r="AH587" s="6"/>
      <c r="AI587" s="3"/>
      <c r="AJ587" s="6"/>
      <c r="AK587" s="6"/>
    </row>
    <row r="588" spans="1:37">
      <c r="A588" s="6"/>
      <c r="B588" s="3"/>
      <c r="C588" s="6"/>
      <c r="D588" s="6"/>
      <c r="E588" s="6"/>
      <c r="F588" s="6"/>
      <c r="G588" s="6"/>
      <c r="H588" s="6"/>
      <c r="I588" s="6"/>
      <c r="J588" s="19"/>
      <c r="K588" s="3"/>
      <c r="L588" s="3"/>
      <c r="M588" s="3"/>
      <c r="N588" s="3"/>
      <c r="O588" s="3"/>
      <c r="P588" s="3"/>
      <c r="Q588" s="3"/>
      <c r="R588" s="6"/>
      <c r="S588" s="6"/>
      <c r="T588" s="6"/>
      <c r="U588" s="6"/>
      <c r="V588" s="6"/>
      <c r="W588" s="6"/>
      <c r="X588" s="6"/>
      <c r="Y588" s="6"/>
      <c r="Z588" s="6"/>
      <c r="AA588" s="6"/>
      <c r="AB588" s="6"/>
      <c r="AC588" s="6"/>
      <c r="AD588" s="6"/>
      <c r="AE588" s="6"/>
      <c r="AF588" s="6"/>
      <c r="AG588" s="6"/>
      <c r="AH588" s="6"/>
      <c r="AI588" s="3"/>
      <c r="AJ588" s="6"/>
      <c r="AK588" s="6"/>
    </row>
    <row r="589" spans="1:37">
      <c r="A589" s="6"/>
      <c r="B589" s="3"/>
      <c r="C589" s="6"/>
      <c r="D589" s="6"/>
      <c r="E589" s="6"/>
      <c r="F589" s="6"/>
      <c r="G589" s="6"/>
      <c r="H589" s="6"/>
      <c r="I589" s="6"/>
      <c r="J589" s="19"/>
      <c r="K589" s="3"/>
      <c r="L589" s="3"/>
      <c r="M589" s="3"/>
      <c r="N589" s="3"/>
      <c r="O589" s="3"/>
      <c r="P589" s="3"/>
      <c r="Q589" s="3"/>
      <c r="R589" s="6"/>
      <c r="S589" s="6"/>
      <c r="T589" s="6"/>
      <c r="U589" s="6"/>
      <c r="V589" s="6"/>
      <c r="W589" s="6"/>
      <c r="X589" s="6"/>
      <c r="Y589" s="6"/>
      <c r="Z589" s="6"/>
      <c r="AA589" s="6"/>
      <c r="AB589" s="6"/>
      <c r="AC589" s="6"/>
      <c r="AD589" s="6"/>
      <c r="AE589" s="6"/>
      <c r="AF589" s="6"/>
      <c r="AG589" s="6"/>
      <c r="AH589" s="6"/>
      <c r="AI589" s="3"/>
      <c r="AJ589" s="6"/>
      <c r="AK589" s="6"/>
    </row>
    <row r="590" spans="1:37">
      <c r="A590" s="6"/>
      <c r="B590" s="3"/>
      <c r="C590" s="6"/>
      <c r="D590" s="6"/>
      <c r="E590" s="6"/>
      <c r="F590" s="6"/>
      <c r="G590" s="6"/>
      <c r="H590" s="6"/>
      <c r="I590" s="6"/>
      <c r="J590" s="19"/>
      <c r="K590" s="3"/>
      <c r="L590" s="3"/>
      <c r="M590" s="3"/>
      <c r="N590" s="3"/>
      <c r="O590" s="3"/>
      <c r="P590" s="3"/>
      <c r="Q590" s="3"/>
      <c r="R590" s="6"/>
      <c r="S590" s="6"/>
      <c r="T590" s="6"/>
      <c r="U590" s="6"/>
      <c r="V590" s="6"/>
      <c r="W590" s="6"/>
      <c r="X590" s="6"/>
      <c r="Y590" s="6"/>
      <c r="Z590" s="6"/>
      <c r="AA590" s="6"/>
      <c r="AB590" s="6"/>
      <c r="AC590" s="6"/>
      <c r="AD590" s="6"/>
      <c r="AE590" s="6"/>
      <c r="AF590" s="6"/>
      <c r="AG590" s="6"/>
      <c r="AH590" s="6"/>
      <c r="AI590" s="3"/>
      <c r="AJ590" s="6"/>
      <c r="AK590" s="6"/>
    </row>
    <row r="591" spans="1:37">
      <c r="A591" s="6"/>
      <c r="B591" s="3"/>
      <c r="C591" s="6"/>
      <c r="D591" s="6"/>
      <c r="E591" s="6"/>
      <c r="F591" s="6"/>
      <c r="G591" s="6"/>
      <c r="H591" s="6"/>
      <c r="I591" s="6"/>
      <c r="J591" s="19"/>
      <c r="K591" s="3"/>
      <c r="L591" s="3"/>
      <c r="M591" s="3"/>
      <c r="N591" s="3"/>
      <c r="O591" s="3"/>
      <c r="P591" s="3"/>
      <c r="Q591" s="3"/>
      <c r="R591" s="6"/>
      <c r="S591" s="6"/>
      <c r="T591" s="6"/>
      <c r="U591" s="6"/>
      <c r="V591" s="6"/>
      <c r="W591" s="6"/>
      <c r="X591" s="6"/>
      <c r="Y591" s="6"/>
      <c r="Z591" s="6"/>
      <c r="AA591" s="6"/>
      <c r="AB591" s="6"/>
      <c r="AC591" s="6"/>
      <c r="AD591" s="6"/>
      <c r="AE591" s="6"/>
      <c r="AF591" s="6"/>
      <c r="AG591" s="6"/>
      <c r="AH591" s="6"/>
      <c r="AI591" s="3"/>
      <c r="AJ591" s="6"/>
      <c r="AK591" s="6"/>
    </row>
    <row r="592" spans="1:37">
      <c r="A592" s="6"/>
      <c r="B592" s="3"/>
      <c r="C592" s="6"/>
      <c r="D592" s="6"/>
      <c r="E592" s="6"/>
      <c r="F592" s="6"/>
      <c r="G592" s="6"/>
      <c r="H592" s="6"/>
      <c r="I592" s="6"/>
      <c r="J592" s="19"/>
      <c r="K592" s="3"/>
      <c r="L592" s="3"/>
      <c r="M592" s="3"/>
      <c r="N592" s="3"/>
      <c r="O592" s="3"/>
      <c r="P592" s="3"/>
      <c r="Q592" s="3"/>
      <c r="R592" s="6"/>
      <c r="S592" s="6"/>
      <c r="T592" s="6"/>
      <c r="U592" s="6"/>
      <c r="V592" s="6"/>
      <c r="W592" s="6"/>
      <c r="X592" s="6"/>
      <c r="Y592" s="6"/>
      <c r="Z592" s="6"/>
      <c r="AA592" s="6"/>
      <c r="AB592" s="6"/>
      <c r="AC592" s="6"/>
      <c r="AD592" s="6"/>
      <c r="AE592" s="6"/>
      <c r="AF592" s="6"/>
      <c r="AG592" s="6"/>
      <c r="AH592" s="6"/>
      <c r="AI592" s="3"/>
      <c r="AJ592" s="6"/>
      <c r="AK592" s="6"/>
    </row>
    <row r="593" spans="1:37">
      <c r="A593" s="6"/>
      <c r="B593" s="3"/>
      <c r="C593" s="6"/>
      <c r="D593" s="6"/>
      <c r="E593" s="6"/>
      <c r="F593" s="6"/>
      <c r="G593" s="6"/>
      <c r="H593" s="6"/>
      <c r="I593" s="6"/>
      <c r="J593" s="19"/>
      <c r="K593" s="3"/>
      <c r="L593" s="3"/>
      <c r="M593" s="3"/>
      <c r="N593" s="3"/>
      <c r="O593" s="3"/>
      <c r="P593" s="3"/>
      <c r="Q593" s="3"/>
      <c r="R593" s="6"/>
      <c r="S593" s="6"/>
      <c r="T593" s="6"/>
      <c r="U593" s="6"/>
      <c r="V593" s="6"/>
      <c r="W593" s="6"/>
      <c r="X593" s="6"/>
      <c r="Y593" s="6"/>
      <c r="Z593" s="6"/>
      <c r="AA593" s="6"/>
      <c r="AB593" s="6"/>
      <c r="AC593" s="6"/>
      <c r="AD593" s="6"/>
      <c r="AE593" s="6"/>
      <c r="AF593" s="6"/>
      <c r="AG593" s="6"/>
      <c r="AH593" s="6"/>
      <c r="AI593" s="3"/>
      <c r="AJ593" s="6"/>
      <c r="AK593" s="6"/>
    </row>
    <row r="594" spans="1:37">
      <c r="A594" s="6"/>
      <c r="B594" s="3"/>
      <c r="C594" s="6"/>
      <c r="D594" s="6"/>
      <c r="E594" s="6"/>
      <c r="F594" s="6"/>
      <c r="G594" s="6"/>
      <c r="H594" s="6"/>
      <c r="I594" s="6"/>
      <c r="J594" s="19"/>
      <c r="K594" s="3"/>
      <c r="L594" s="3"/>
      <c r="M594" s="3"/>
      <c r="N594" s="3"/>
      <c r="O594" s="3"/>
      <c r="P594" s="3"/>
      <c r="Q594" s="3"/>
      <c r="R594" s="6"/>
      <c r="S594" s="6"/>
      <c r="T594" s="6"/>
      <c r="U594" s="6"/>
      <c r="V594" s="6"/>
      <c r="W594" s="6"/>
      <c r="X594" s="6"/>
      <c r="Y594" s="6"/>
      <c r="Z594" s="6"/>
      <c r="AA594" s="6"/>
      <c r="AB594" s="6"/>
      <c r="AC594" s="6"/>
      <c r="AD594" s="6"/>
      <c r="AE594" s="6"/>
      <c r="AF594" s="6"/>
      <c r="AG594" s="6"/>
      <c r="AH594" s="6"/>
      <c r="AI594" s="3"/>
      <c r="AJ594" s="6"/>
      <c r="AK594" s="6"/>
    </row>
    <row r="595" spans="1:37">
      <c r="A595" s="6"/>
      <c r="B595" s="3"/>
      <c r="C595" s="6"/>
      <c r="D595" s="6"/>
      <c r="E595" s="6"/>
      <c r="F595" s="6"/>
      <c r="G595" s="6"/>
      <c r="H595" s="6"/>
      <c r="I595" s="6"/>
      <c r="J595" s="19"/>
      <c r="K595" s="3"/>
      <c r="L595" s="3"/>
      <c r="M595" s="3"/>
      <c r="N595" s="3"/>
      <c r="O595" s="3"/>
      <c r="P595" s="3"/>
      <c r="Q595" s="3"/>
      <c r="R595" s="6"/>
      <c r="S595" s="6"/>
      <c r="T595" s="6"/>
      <c r="U595" s="6"/>
      <c r="V595" s="6"/>
      <c r="W595" s="6"/>
      <c r="X595" s="6"/>
      <c r="Y595" s="6"/>
      <c r="Z595" s="6"/>
      <c r="AA595" s="6"/>
      <c r="AB595" s="6"/>
      <c r="AC595" s="6"/>
      <c r="AD595" s="6"/>
      <c r="AE595" s="6"/>
      <c r="AF595" s="6"/>
      <c r="AG595" s="6"/>
      <c r="AH595" s="6"/>
      <c r="AI595" s="3"/>
      <c r="AJ595" s="6"/>
      <c r="AK595" s="6"/>
    </row>
    <row r="596" spans="1:37">
      <c r="A596" s="6"/>
      <c r="B596" s="3"/>
      <c r="C596" s="6"/>
      <c r="D596" s="6"/>
      <c r="E596" s="6"/>
      <c r="F596" s="6"/>
      <c r="G596" s="6"/>
      <c r="H596" s="6"/>
      <c r="I596" s="6"/>
      <c r="J596" s="19"/>
      <c r="K596" s="3"/>
      <c r="L596" s="3"/>
      <c r="M596" s="3"/>
      <c r="N596" s="3"/>
      <c r="O596" s="3"/>
      <c r="P596" s="3"/>
      <c r="Q596" s="3"/>
      <c r="R596" s="6"/>
      <c r="S596" s="6"/>
      <c r="T596" s="6"/>
      <c r="U596" s="6"/>
      <c r="V596" s="6"/>
      <c r="W596" s="6"/>
      <c r="X596" s="6"/>
      <c r="Y596" s="6"/>
      <c r="Z596" s="6"/>
      <c r="AA596" s="6"/>
      <c r="AB596" s="6"/>
      <c r="AC596" s="6"/>
      <c r="AD596" s="6"/>
      <c r="AE596" s="6"/>
      <c r="AF596" s="6"/>
      <c r="AG596" s="6"/>
      <c r="AH596" s="6"/>
      <c r="AI596" s="3"/>
      <c r="AJ596" s="6"/>
      <c r="AK596" s="6"/>
    </row>
    <row r="597" spans="1:37">
      <c r="A597" s="6"/>
      <c r="B597" s="3"/>
      <c r="C597" s="6"/>
      <c r="D597" s="6"/>
      <c r="E597" s="6"/>
      <c r="F597" s="6"/>
      <c r="G597" s="6"/>
      <c r="H597" s="6"/>
      <c r="I597" s="6"/>
      <c r="J597" s="19"/>
      <c r="K597" s="3"/>
      <c r="L597" s="3"/>
      <c r="M597" s="3"/>
      <c r="N597" s="3"/>
      <c r="O597" s="3"/>
      <c r="P597" s="3"/>
      <c r="Q597" s="3"/>
      <c r="R597" s="6"/>
      <c r="S597" s="6"/>
      <c r="T597" s="6"/>
      <c r="U597" s="6"/>
      <c r="V597" s="6"/>
      <c r="W597" s="6"/>
      <c r="X597" s="6"/>
      <c r="Y597" s="6"/>
      <c r="Z597" s="6"/>
      <c r="AA597" s="6"/>
      <c r="AB597" s="6"/>
      <c r="AC597" s="6"/>
      <c r="AD597" s="6"/>
      <c r="AE597" s="6"/>
      <c r="AF597" s="6"/>
      <c r="AG597" s="6"/>
      <c r="AH597" s="6"/>
      <c r="AI597" s="3"/>
      <c r="AJ597" s="6"/>
      <c r="AK597" s="6"/>
    </row>
    <row r="598" spans="1:37">
      <c r="A598" s="6"/>
      <c r="B598" s="3"/>
      <c r="C598" s="6"/>
      <c r="D598" s="6"/>
      <c r="E598" s="6"/>
      <c r="F598" s="6"/>
      <c r="G598" s="6"/>
      <c r="H598" s="6"/>
      <c r="I598" s="6"/>
      <c r="J598" s="19"/>
      <c r="K598" s="3"/>
      <c r="L598" s="3"/>
      <c r="M598" s="3"/>
      <c r="N598" s="3"/>
      <c r="O598" s="3"/>
      <c r="P598" s="3"/>
      <c r="Q598" s="3"/>
      <c r="R598" s="6"/>
      <c r="S598" s="6"/>
      <c r="T598" s="6"/>
      <c r="U598" s="6"/>
      <c r="V598" s="6"/>
      <c r="W598" s="6"/>
      <c r="X598" s="6"/>
      <c r="Y598" s="6"/>
      <c r="Z598" s="6"/>
      <c r="AA598" s="6"/>
      <c r="AB598" s="6"/>
      <c r="AC598" s="6"/>
      <c r="AD598" s="6"/>
      <c r="AE598" s="6"/>
      <c r="AF598" s="6"/>
      <c r="AG598" s="6"/>
      <c r="AH598" s="6"/>
      <c r="AI598" s="3"/>
      <c r="AJ598" s="6"/>
      <c r="AK598" s="6"/>
    </row>
    <row r="599" spans="1:37">
      <c r="A599" s="6"/>
      <c r="B599" s="3"/>
      <c r="C599" s="6"/>
      <c r="D599" s="6"/>
      <c r="E599" s="6"/>
      <c r="F599" s="6"/>
      <c r="G599" s="6"/>
      <c r="H599" s="6"/>
      <c r="I599" s="6"/>
      <c r="J599" s="19"/>
      <c r="K599" s="3"/>
      <c r="L599" s="3"/>
      <c r="M599" s="3"/>
      <c r="N599" s="3"/>
      <c r="O599" s="3"/>
      <c r="P599" s="3"/>
      <c r="Q599" s="3"/>
      <c r="R599" s="6"/>
      <c r="S599" s="6"/>
      <c r="T599" s="6"/>
      <c r="U599" s="6"/>
      <c r="V599" s="6"/>
      <c r="W599" s="6"/>
      <c r="X599" s="6"/>
      <c r="Y599" s="6"/>
      <c r="Z599" s="6"/>
      <c r="AA599" s="6"/>
      <c r="AB599" s="6"/>
      <c r="AC599" s="6"/>
      <c r="AD599" s="6"/>
      <c r="AE599" s="6"/>
      <c r="AF599" s="6"/>
      <c r="AG599" s="6"/>
      <c r="AH599" s="6"/>
      <c r="AI599" s="3"/>
      <c r="AJ599" s="6"/>
      <c r="AK599" s="6"/>
    </row>
    <row r="600" spans="1:37">
      <c r="A600" s="6"/>
      <c r="B600" s="3"/>
      <c r="C600" s="6"/>
      <c r="D600" s="6"/>
      <c r="E600" s="6"/>
      <c r="F600" s="6"/>
      <c r="G600" s="6"/>
      <c r="H600" s="6"/>
      <c r="I600" s="6"/>
      <c r="J600" s="19"/>
      <c r="K600" s="3"/>
      <c r="L600" s="3"/>
      <c r="M600" s="3"/>
      <c r="N600" s="3"/>
      <c r="O600" s="3"/>
      <c r="P600" s="3"/>
      <c r="Q600" s="3"/>
      <c r="R600" s="6"/>
      <c r="S600" s="6"/>
      <c r="T600" s="6"/>
      <c r="U600" s="6"/>
      <c r="V600" s="6"/>
      <c r="W600" s="6"/>
      <c r="X600" s="6"/>
      <c r="Y600" s="6"/>
      <c r="Z600" s="6"/>
      <c r="AA600" s="6"/>
      <c r="AB600" s="6"/>
      <c r="AC600" s="6"/>
      <c r="AD600" s="6"/>
      <c r="AE600" s="6"/>
      <c r="AF600" s="6"/>
      <c r="AG600" s="6"/>
      <c r="AH600" s="6"/>
      <c r="AI600" s="3"/>
      <c r="AJ600" s="6"/>
      <c r="AK600" s="6"/>
    </row>
    <row r="601" spans="1:37">
      <c r="A601" s="6"/>
      <c r="B601" s="3"/>
      <c r="C601" s="6"/>
      <c r="D601" s="6"/>
      <c r="E601" s="6"/>
      <c r="F601" s="6"/>
      <c r="G601" s="6"/>
      <c r="H601" s="6"/>
      <c r="I601" s="6"/>
      <c r="J601" s="19"/>
      <c r="K601" s="3"/>
      <c r="L601" s="3"/>
      <c r="M601" s="3"/>
      <c r="N601" s="3"/>
      <c r="O601" s="3"/>
      <c r="P601" s="3"/>
      <c r="Q601" s="3"/>
      <c r="R601" s="6"/>
      <c r="S601" s="6"/>
      <c r="T601" s="6"/>
      <c r="U601" s="6"/>
      <c r="V601" s="6"/>
      <c r="W601" s="6"/>
      <c r="X601" s="6"/>
      <c r="Y601" s="6"/>
      <c r="Z601" s="6"/>
      <c r="AA601" s="6"/>
      <c r="AB601" s="6"/>
      <c r="AC601" s="6"/>
      <c r="AD601" s="6"/>
      <c r="AE601" s="6"/>
      <c r="AF601" s="6"/>
      <c r="AG601" s="6"/>
      <c r="AH601" s="6"/>
      <c r="AI601" s="3"/>
      <c r="AJ601" s="6"/>
      <c r="AK601" s="6"/>
    </row>
    <row r="602" spans="1:37">
      <c r="A602" s="6"/>
      <c r="B602" s="3"/>
      <c r="C602" s="6"/>
      <c r="D602" s="6"/>
      <c r="E602" s="6"/>
      <c r="F602" s="6"/>
      <c r="G602" s="6"/>
      <c r="H602" s="6"/>
      <c r="I602" s="6"/>
      <c r="J602" s="19"/>
      <c r="K602" s="3"/>
      <c r="L602" s="3"/>
      <c r="M602" s="3"/>
      <c r="N602" s="3"/>
      <c r="O602" s="3"/>
      <c r="P602" s="3"/>
      <c r="Q602" s="3"/>
      <c r="R602" s="6"/>
      <c r="S602" s="6"/>
      <c r="T602" s="6"/>
      <c r="U602" s="6"/>
      <c r="V602" s="6"/>
      <c r="W602" s="6"/>
      <c r="X602" s="6"/>
      <c r="Y602" s="6"/>
      <c r="Z602" s="6"/>
      <c r="AA602" s="6"/>
      <c r="AB602" s="6"/>
      <c r="AC602" s="6"/>
      <c r="AD602" s="6"/>
      <c r="AE602" s="6"/>
      <c r="AF602" s="6"/>
      <c r="AG602" s="6"/>
      <c r="AH602" s="6"/>
      <c r="AI602" s="3"/>
      <c r="AJ602" s="6"/>
      <c r="AK602" s="6"/>
    </row>
    <row r="603" spans="1:37">
      <c r="A603" s="6"/>
      <c r="B603" s="3"/>
      <c r="C603" s="6"/>
      <c r="D603" s="6"/>
      <c r="E603" s="6"/>
      <c r="F603" s="6"/>
      <c r="G603" s="6"/>
      <c r="H603" s="6"/>
      <c r="I603" s="6"/>
      <c r="J603" s="19"/>
      <c r="K603" s="3"/>
      <c r="L603" s="3"/>
      <c r="M603" s="3"/>
      <c r="N603" s="3"/>
      <c r="O603" s="3"/>
      <c r="P603" s="3"/>
      <c r="Q603" s="3"/>
      <c r="R603" s="6"/>
      <c r="S603" s="6"/>
      <c r="T603" s="6"/>
      <c r="U603" s="6"/>
      <c r="V603" s="6"/>
      <c r="W603" s="6"/>
      <c r="X603" s="6"/>
      <c r="Y603" s="6"/>
      <c r="Z603" s="6"/>
      <c r="AA603" s="6"/>
      <c r="AB603" s="6"/>
      <c r="AC603" s="6"/>
      <c r="AD603" s="6"/>
      <c r="AE603" s="6"/>
      <c r="AF603" s="6"/>
      <c r="AG603" s="6"/>
      <c r="AH603" s="6"/>
      <c r="AI603" s="3"/>
      <c r="AJ603" s="6"/>
      <c r="AK603" s="6"/>
    </row>
    <row r="604" spans="1:37">
      <c r="A604" s="6"/>
      <c r="B604" s="3"/>
      <c r="C604" s="6"/>
      <c r="D604" s="6"/>
      <c r="E604" s="6"/>
      <c r="F604" s="6"/>
      <c r="G604" s="6"/>
      <c r="H604" s="6"/>
      <c r="I604" s="6"/>
      <c r="J604" s="19"/>
      <c r="K604" s="3"/>
      <c r="L604" s="3"/>
      <c r="M604" s="3"/>
      <c r="N604" s="3"/>
      <c r="O604" s="3"/>
      <c r="P604" s="3"/>
      <c r="Q604" s="3"/>
      <c r="R604" s="6"/>
      <c r="S604" s="6"/>
      <c r="T604" s="6"/>
      <c r="U604" s="6"/>
      <c r="V604" s="6"/>
      <c r="W604" s="6"/>
      <c r="X604" s="6"/>
      <c r="Y604" s="6"/>
      <c r="Z604" s="6"/>
      <c r="AA604" s="6"/>
      <c r="AB604" s="6"/>
      <c r="AC604" s="6"/>
      <c r="AD604" s="6"/>
      <c r="AE604" s="6"/>
      <c r="AF604" s="6"/>
      <c r="AG604" s="6"/>
      <c r="AH604" s="6"/>
      <c r="AI604" s="3"/>
      <c r="AJ604" s="6"/>
      <c r="AK604" s="6"/>
    </row>
    <row r="605" spans="1:37">
      <c r="A605" s="6"/>
      <c r="B605" s="3"/>
      <c r="C605" s="6"/>
      <c r="D605" s="6"/>
      <c r="E605" s="6"/>
      <c r="F605" s="6"/>
      <c r="G605" s="6"/>
      <c r="H605" s="6"/>
      <c r="I605" s="6"/>
      <c r="J605" s="19"/>
      <c r="K605" s="3"/>
      <c r="L605" s="3"/>
      <c r="M605" s="3"/>
      <c r="N605" s="3"/>
      <c r="O605" s="3"/>
      <c r="P605" s="3"/>
      <c r="Q605" s="3"/>
      <c r="R605" s="6"/>
      <c r="S605" s="6"/>
      <c r="T605" s="6"/>
      <c r="U605" s="6"/>
      <c r="V605" s="6"/>
      <c r="W605" s="6"/>
      <c r="X605" s="6"/>
      <c r="Y605" s="6"/>
      <c r="Z605" s="6"/>
      <c r="AA605" s="6"/>
      <c r="AB605" s="6"/>
      <c r="AC605" s="6"/>
      <c r="AD605" s="6"/>
      <c r="AE605" s="6"/>
      <c r="AF605" s="6"/>
      <c r="AG605" s="6"/>
      <c r="AH605" s="6"/>
      <c r="AI605" s="3"/>
      <c r="AJ605" s="6"/>
      <c r="AK605" s="6"/>
    </row>
    <row r="606" spans="1:37">
      <c r="A606" s="6"/>
      <c r="B606" s="3"/>
      <c r="C606" s="6"/>
      <c r="D606" s="6"/>
      <c r="E606" s="6"/>
      <c r="F606" s="6"/>
      <c r="G606" s="6"/>
      <c r="H606" s="6"/>
      <c r="I606" s="6"/>
      <c r="J606" s="19"/>
      <c r="K606" s="3"/>
      <c r="L606" s="3"/>
      <c r="M606" s="3"/>
      <c r="N606" s="3"/>
      <c r="O606" s="3"/>
      <c r="P606" s="3"/>
      <c r="Q606" s="3"/>
      <c r="R606" s="6"/>
      <c r="S606" s="6"/>
      <c r="T606" s="6"/>
      <c r="U606" s="6"/>
      <c r="V606" s="6"/>
      <c r="W606" s="6"/>
      <c r="X606" s="6"/>
      <c r="Y606" s="6"/>
      <c r="Z606" s="6"/>
      <c r="AA606" s="6"/>
      <c r="AB606" s="6"/>
      <c r="AC606" s="6"/>
      <c r="AD606" s="6"/>
      <c r="AE606" s="6"/>
      <c r="AF606" s="6"/>
      <c r="AG606" s="6"/>
      <c r="AH606" s="6"/>
      <c r="AI606" s="3"/>
      <c r="AJ606" s="6"/>
      <c r="AK606" s="6"/>
    </row>
    <row r="607" spans="1:37">
      <c r="A607" s="6"/>
      <c r="B607" s="3"/>
      <c r="C607" s="6"/>
      <c r="D607" s="6"/>
      <c r="E607" s="6"/>
      <c r="F607" s="6"/>
      <c r="G607" s="6"/>
      <c r="H607" s="6"/>
      <c r="I607" s="6"/>
      <c r="J607" s="19"/>
      <c r="K607" s="3"/>
      <c r="L607" s="3"/>
      <c r="M607" s="3"/>
      <c r="N607" s="3"/>
      <c r="O607" s="3"/>
      <c r="P607" s="3"/>
      <c r="Q607" s="3"/>
      <c r="R607" s="6"/>
      <c r="S607" s="6"/>
      <c r="T607" s="6"/>
      <c r="U607" s="6"/>
      <c r="V607" s="6"/>
      <c r="W607" s="6"/>
      <c r="X607" s="6"/>
      <c r="Y607" s="6"/>
      <c r="Z607" s="6"/>
      <c r="AA607" s="6"/>
      <c r="AB607" s="6"/>
      <c r="AC607" s="6"/>
      <c r="AD607" s="6"/>
      <c r="AE607" s="6"/>
      <c r="AF607" s="6"/>
      <c r="AG607" s="6"/>
      <c r="AH607" s="6"/>
      <c r="AI607" s="3"/>
      <c r="AJ607" s="6"/>
      <c r="AK607" s="6"/>
    </row>
    <row r="608" spans="1:37">
      <c r="A608" s="6"/>
      <c r="B608" s="3"/>
      <c r="C608" s="6"/>
      <c r="D608" s="6"/>
      <c r="E608" s="6"/>
      <c r="F608" s="6"/>
      <c r="G608" s="6"/>
      <c r="H608" s="6"/>
      <c r="I608" s="6"/>
      <c r="J608" s="19"/>
      <c r="K608" s="3"/>
      <c r="L608" s="3"/>
      <c r="M608" s="3"/>
      <c r="N608" s="3"/>
      <c r="O608" s="3"/>
      <c r="P608" s="3"/>
      <c r="Q608" s="3"/>
      <c r="R608" s="6"/>
      <c r="S608" s="6"/>
      <c r="T608" s="6"/>
      <c r="U608" s="6"/>
      <c r="V608" s="6"/>
      <c r="W608" s="6"/>
      <c r="X608" s="6"/>
      <c r="Y608" s="6"/>
      <c r="Z608" s="6"/>
      <c r="AA608" s="6"/>
      <c r="AB608" s="6"/>
      <c r="AC608" s="6"/>
      <c r="AD608" s="6"/>
      <c r="AE608" s="6"/>
      <c r="AF608" s="6"/>
      <c r="AG608" s="6"/>
      <c r="AH608" s="6"/>
      <c r="AI608" s="3"/>
      <c r="AJ608" s="6"/>
      <c r="AK608" s="6"/>
    </row>
    <row r="609" spans="1:37">
      <c r="A609" s="6"/>
      <c r="B609" s="3"/>
      <c r="C609" s="6"/>
      <c r="D609" s="6"/>
      <c r="E609" s="6"/>
      <c r="F609" s="6"/>
      <c r="G609" s="6"/>
      <c r="H609" s="6"/>
      <c r="I609" s="6"/>
      <c r="J609" s="19"/>
      <c r="K609" s="3"/>
      <c r="L609" s="3"/>
      <c r="M609" s="3"/>
      <c r="N609" s="3"/>
      <c r="O609" s="3"/>
      <c r="P609" s="3"/>
      <c r="Q609" s="3"/>
      <c r="R609" s="6"/>
      <c r="S609" s="6"/>
      <c r="T609" s="6"/>
      <c r="U609" s="6"/>
      <c r="V609" s="6"/>
      <c r="W609" s="6"/>
      <c r="X609" s="6"/>
      <c r="Y609" s="6"/>
      <c r="Z609" s="6"/>
      <c r="AA609" s="6"/>
      <c r="AB609" s="6"/>
      <c r="AC609" s="6"/>
      <c r="AD609" s="6"/>
      <c r="AE609" s="6"/>
      <c r="AF609" s="6"/>
      <c r="AG609" s="6"/>
      <c r="AH609" s="6"/>
      <c r="AI609" s="3"/>
      <c r="AJ609" s="6"/>
      <c r="AK609" s="6"/>
    </row>
    <row r="610" spans="1:37">
      <c r="A610" s="6"/>
      <c r="B610" s="3"/>
      <c r="C610" s="6"/>
      <c r="D610" s="6"/>
      <c r="E610" s="6"/>
      <c r="F610" s="6"/>
      <c r="G610" s="6"/>
      <c r="H610" s="6"/>
      <c r="I610" s="6"/>
      <c r="J610" s="19"/>
      <c r="K610" s="3"/>
      <c r="L610" s="3"/>
      <c r="M610" s="3"/>
      <c r="N610" s="3"/>
      <c r="O610" s="3"/>
      <c r="P610" s="3"/>
      <c r="Q610" s="3"/>
      <c r="R610" s="6"/>
      <c r="S610" s="6"/>
      <c r="T610" s="6"/>
      <c r="U610" s="6"/>
      <c r="V610" s="6"/>
      <c r="W610" s="6"/>
      <c r="X610" s="6"/>
      <c r="Y610" s="6"/>
      <c r="Z610" s="6"/>
      <c r="AA610" s="6"/>
      <c r="AB610" s="6"/>
      <c r="AC610" s="6"/>
      <c r="AD610" s="6"/>
      <c r="AE610" s="6"/>
      <c r="AF610" s="6"/>
      <c r="AG610" s="6"/>
      <c r="AH610" s="6"/>
      <c r="AI610" s="3"/>
      <c r="AJ610" s="6"/>
      <c r="AK610" s="6"/>
    </row>
    <row r="611" spans="1:37">
      <c r="A611" s="6"/>
      <c r="B611" s="3"/>
      <c r="C611" s="6"/>
      <c r="D611" s="6"/>
      <c r="E611" s="6"/>
      <c r="F611" s="6"/>
      <c r="G611" s="6"/>
      <c r="H611" s="6"/>
      <c r="I611" s="6"/>
      <c r="J611" s="19"/>
      <c r="K611" s="3"/>
      <c r="L611" s="3"/>
      <c r="M611" s="3"/>
      <c r="N611" s="3"/>
      <c r="O611" s="3"/>
      <c r="P611" s="3"/>
      <c r="Q611" s="3"/>
      <c r="R611" s="6"/>
      <c r="S611" s="6"/>
      <c r="T611" s="6"/>
      <c r="U611" s="6"/>
      <c r="V611" s="6"/>
      <c r="W611" s="6"/>
      <c r="X611" s="6"/>
      <c r="Y611" s="6"/>
      <c r="Z611" s="6"/>
      <c r="AA611" s="6"/>
      <c r="AB611" s="6"/>
      <c r="AC611" s="6"/>
      <c r="AD611" s="6"/>
      <c r="AE611" s="6"/>
      <c r="AF611" s="6"/>
      <c r="AG611" s="6"/>
      <c r="AH611" s="6"/>
      <c r="AI611" s="3"/>
      <c r="AJ611" s="6"/>
      <c r="AK611" s="6"/>
    </row>
    <row r="612" spans="1:37">
      <c r="A612" s="6"/>
      <c r="B612" s="3"/>
      <c r="C612" s="6"/>
      <c r="D612" s="6"/>
      <c r="E612" s="6"/>
      <c r="F612" s="6"/>
      <c r="G612" s="6"/>
      <c r="H612" s="6"/>
      <c r="I612" s="6"/>
      <c r="J612" s="19"/>
      <c r="K612" s="3"/>
      <c r="L612" s="3"/>
      <c r="M612" s="3"/>
      <c r="N612" s="3"/>
      <c r="O612" s="3"/>
      <c r="P612" s="3"/>
      <c r="Q612" s="3"/>
      <c r="R612" s="6"/>
      <c r="S612" s="6"/>
      <c r="T612" s="6"/>
      <c r="U612" s="6"/>
      <c r="V612" s="6"/>
      <c r="W612" s="6"/>
      <c r="X612" s="6"/>
      <c r="Y612" s="6"/>
      <c r="Z612" s="6"/>
      <c r="AA612" s="6"/>
      <c r="AB612" s="6"/>
      <c r="AC612" s="6"/>
      <c r="AD612" s="6"/>
      <c r="AE612" s="6"/>
      <c r="AF612" s="6"/>
      <c r="AG612" s="6"/>
      <c r="AH612" s="6"/>
      <c r="AI612" s="3"/>
      <c r="AJ612" s="6"/>
      <c r="AK612" s="6"/>
    </row>
    <row r="613" spans="1:37">
      <c r="A613" s="6"/>
      <c r="B613" s="3"/>
      <c r="C613" s="6"/>
      <c r="D613" s="6"/>
      <c r="E613" s="6"/>
      <c r="F613" s="6"/>
      <c r="G613" s="6"/>
      <c r="H613" s="6"/>
      <c r="I613" s="6"/>
      <c r="J613" s="19"/>
      <c r="K613" s="3"/>
      <c r="L613" s="3"/>
      <c r="M613" s="3"/>
      <c r="N613" s="3"/>
      <c r="O613" s="3"/>
      <c r="P613" s="3"/>
      <c r="Q613" s="3"/>
      <c r="R613" s="6"/>
      <c r="S613" s="6"/>
      <c r="T613" s="6"/>
      <c r="U613" s="6"/>
      <c r="V613" s="6"/>
      <c r="W613" s="6"/>
      <c r="X613" s="6"/>
      <c r="Y613" s="6"/>
      <c r="Z613" s="6"/>
      <c r="AA613" s="6"/>
      <c r="AB613" s="6"/>
      <c r="AC613" s="6"/>
      <c r="AD613" s="6"/>
      <c r="AE613" s="6"/>
      <c r="AF613" s="6"/>
      <c r="AG613" s="6"/>
      <c r="AH613" s="6"/>
      <c r="AI613" s="3"/>
      <c r="AJ613" s="6"/>
      <c r="AK613" s="6"/>
    </row>
    <row r="614" spans="1:37">
      <c r="A614" s="6"/>
      <c r="B614" s="3"/>
      <c r="C614" s="6"/>
      <c r="D614" s="6"/>
      <c r="E614" s="6"/>
      <c r="F614" s="6"/>
      <c r="G614" s="6"/>
      <c r="H614" s="6"/>
      <c r="I614" s="6"/>
      <c r="J614" s="19"/>
      <c r="K614" s="3"/>
      <c r="L614" s="3"/>
      <c r="M614" s="3"/>
      <c r="N614" s="3"/>
      <c r="O614" s="3"/>
      <c r="P614" s="3"/>
      <c r="Q614" s="3"/>
      <c r="R614" s="6"/>
      <c r="S614" s="6"/>
      <c r="T614" s="6"/>
      <c r="U614" s="6"/>
      <c r="V614" s="6"/>
      <c r="W614" s="6"/>
      <c r="X614" s="6"/>
      <c r="Y614" s="6"/>
      <c r="Z614" s="6"/>
      <c r="AA614" s="6"/>
      <c r="AB614" s="6"/>
      <c r="AC614" s="6"/>
      <c r="AD614" s="6"/>
      <c r="AE614" s="6"/>
      <c r="AF614" s="6"/>
      <c r="AG614" s="6"/>
      <c r="AH614" s="6"/>
      <c r="AI614" s="3"/>
      <c r="AJ614" s="6"/>
      <c r="AK614" s="6"/>
    </row>
    <row r="615" spans="1:37">
      <c r="A615" s="6"/>
      <c r="B615" s="3"/>
      <c r="C615" s="6"/>
      <c r="D615" s="6"/>
      <c r="E615" s="6"/>
      <c r="F615" s="6"/>
      <c r="G615" s="6"/>
      <c r="H615" s="6"/>
      <c r="I615" s="6"/>
      <c r="J615" s="19"/>
      <c r="K615" s="3"/>
      <c r="L615" s="3"/>
      <c r="M615" s="3"/>
      <c r="N615" s="3"/>
      <c r="O615" s="3"/>
      <c r="P615" s="3"/>
      <c r="Q615" s="3"/>
      <c r="R615" s="6"/>
      <c r="S615" s="6"/>
      <c r="T615" s="6"/>
      <c r="U615" s="6"/>
      <c r="V615" s="6"/>
      <c r="W615" s="6"/>
      <c r="X615" s="6"/>
      <c r="Y615" s="6"/>
      <c r="Z615" s="6"/>
      <c r="AA615" s="6"/>
      <c r="AB615" s="6"/>
      <c r="AC615" s="6"/>
      <c r="AD615" s="6"/>
      <c r="AE615" s="6"/>
      <c r="AF615" s="6"/>
      <c r="AG615" s="6"/>
      <c r="AH615" s="6"/>
      <c r="AI615" s="3"/>
      <c r="AJ615" s="6"/>
      <c r="AK615" s="6"/>
    </row>
    <row r="616" spans="1:37">
      <c r="A616" s="6"/>
      <c r="B616" s="3"/>
      <c r="C616" s="6"/>
      <c r="D616" s="6"/>
      <c r="E616" s="6"/>
      <c r="F616" s="6"/>
      <c r="G616" s="6"/>
      <c r="H616" s="6"/>
      <c r="I616" s="6"/>
      <c r="J616" s="19"/>
      <c r="K616" s="3"/>
      <c r="L616" s="3"/>
      <c r="M616" s="3"/>
      <c r="N616" s="3"/>
      <c r="O616" s="3"/>
      <c r="P616" s="3"/>
      <c r="Q616" s="3"/>
      <c r="R616" s="6"/>
      <c r="S616" s="6"/>
      <c r="T616" s="6"/>
      <c r="U616" s="6"/>
      <c r="V616" s="6"/>
      <c r="W616" s="6"/>
      <c r="X616" s="6"/>
      <c r="Y616" s="6"/>
      <c r="Z616" s="6"/>
      <c r="AA616" s="6"/>
      <c r="AB616" s="6"/>
      <c r="AC616" s="6"/>
      <c r="AD616" s="6"/>
      <c r="AE616" s="6"/>
      <c r="AF616" s="6"/>
      <c r="AG616" s="6"/>
      <c r="AH616" s="6"/>
      <c r="AI616" s="3"/>
      <c r="AJ616" s="6"/>
      <c r="AK616" s="6"/>
    </row>
    <row r="617" spans="1:37">
      <c r="A617" s="6"/>
      <c r="B617" s="3"/>
      <c r="C617" s="6"/>
      <c r="D617" s="6"/>
      <c r="E617" s="6"/>
      <c r="F617" s="6"/>
      <c r="G617" s="6"/>
      <c r="H617" s="6"/>
      <c r="I617" s="6"/>
      <c r="J617" s="19"/>
      <c r="K617" s="3"/>
      <c r="L617" s="3"/>
      <c r="M617" s="3"/>
      <c r="N617" s="3"/>
      <c r="O617" s="3"/>
      <c r="P617" s="3"/>
      <c r="Q617" s="3"/>
      <c r="R617" s="6"/>
      <c r="S617" s="6"/>
      <c r="T617" s="6"/>
      <c r="U617" s="6"/>
      <c r="V617" s="6"/>
      <c r="W617" s="6"/>
      <c r="X617" s="6"/>
      <c r="Y617" s="6"/>
      <c r="Z617" s="6"/>
      <c r="AA617" s="6"/>
      <c r="AB617" s="6"/>
      <c r="AC617" s="6"/>
      <c r="AD617" s="6"/>
      <c r="AE617" s="6"/>
      <c r="AF617" s="6"/>
      <c r="AG617" s="6"/>
      <c r="AH617" s="6"/>
      <c r="AI617" s="3"/>
      <c r="AJ617" s="6"/>
      <c r="AK617" s="6"/>
    </row>
    <row r="618" spans="1:37">
      <c r="A618" s="6"/>
      <c r="B618" s="3"/>
      <c r="C618" s="6"/>
      <c r="D618" s="6"/>
      <c r="E618" s="6"/>
      <c r="F618" s="6"/>
      <c r="G618" s="6"/>
      <c r="H618" s="6"/>
      <c r="I618" s="6"/>
      <c r="J618" s="19"/>
      <c r="K618" s="3"/>
      <c r="L618" s="3"/>
      <c r="M618" s="3"/>
      <c r="N618" s="3"/>
      <c r="O618" s="3"/>
      <c r="P618" s="3"/>
      <c r="Q618" s="3"/>
      <c r="R618" s="6"/>
      <c r="S618" s="6"/>
      <c r="T618" s="6"/>
      <c r="U618" s="6"/>
      <c r="V618" s="6"/>
      <c r="W618" s="6"/>
      <c r="X618" s="6"/>
      <c r="Y618" s="6"/>
      <c r="Z618" s="6"/>
      <c r="AA618" s="6"/>
      <c r="AB618" s="6"/>
      <c r="AC618" s="6"/>
      <c r="AD618" s="6"/>
      <c r="AE618" s="6"/>
      <c r="AF618" s="6"/>
      <c r="AG618" s="6"/>
      <c r="AH618" s="6"/>
      <c r="AI618" s="3"/>
      <c r="AJ618" s="6"/>
      <c r="AK618" s="6"/>
    </row>
    <row r="619" spans="1:37">
      <c r="A619" s="6"/>
      <c r="B619" s="3"/>
      <c r="C619" s="6"/>
      <c r="D619" s="6"/>
      <c r="E619" s="6"/>
      <c r="F619" s="6"/>
      <c r="G619" s="6"/>
      <c r="H619" s="6"/>
      <c r="I619" s="6"/>
      <c r="J619" s="19"/>
      <c r="K619" s="3"/>
      <c r="L619" s="3"/>
      <c r="M619" s="3"/>
      <c r="N619" s="3"/>
      <c r="O619" s="3"/>
      <c r="P619" s="3"/>
      <c r="Q619" s="3"/>
      <c r="R619" s="6"/>
      <c r="S619" s="6"/>
      <c r="T619" s="6"/>
      <c r="U619" s="6"/>
      <c r="V619" s="6"/>
      <c r="W619" s="6"/>
      <c r="X619" s="6"/>
      <c r="Y619" s="6"/>
      <c r="Z619" s="6"/>
      <c r="AA619" s="6"/>
      <c r="AB619" s="6"/>
      <c r="AC619" s="6"/>
      <c r="AD619" s="6"/>
      <c r="AE619" s="6"/>
      <c r="AF619" s="6"/>
      <c r="AG619" s="6"/>
      <c r="AH619" s="6"/>
      <c r="AI619" s="3"/>
      <c r="AJ619" s="6"/>
      <c r="AK619" s="6"/>
    </row>
    <row r="620" spans="1:37">
      <c r="A620" s="6"/>
      <c r="B620" s="3"/>
      <c r="C620" s="6"/>
      <c r="D620" s="6"/>
      <c r="E620" s="6"/>
      <c r="F620" s="6"/>
      <c r="G620" s="6"/>
      <c r="H620" s="6"/>
      <c r="I620" s="6"/>
      <c r="J620" s="19"/>
      <c r="K620" s="3"/>
      <c r="L620" s="3"/>
      <c r="M620" s="3"/>
      <c r="N620" s="3"/>
      <c r="O620" s="3"/>
      <c r="P620" s="3"/>
      <c r="Q620" s="3"/>
      <c r="R620" s="6"/>
      <c r="S620" s="6"/>
      <c r="T620" s="6"/>
      <c r="U620" s="6"/>
      <c r="V620" s="6"/>
      <c r="W620" s="6"/>
      <c r="X620" s="6"/>
      <c r="Y620" s="6"/>
      <c r="Z620" s="6"/>
      <c r="AA620" s="6"/>
      <c r="AB620" s="6"/>
      <c r="AC620" s="6"/>
      <c r="AD620" s="6"/>
      <c r="AE620" s="6"/>
      <c r="AF620" s="6"/>
      <c r="AG620" s="6"/>
      <c r="AH620" s="6"/>
      <c r="AI620" s="3"/>
      <c r="AJ620" s="6"/>
      <c r="AK620" s="6"/>
    </row>
    <row r="621" spans="1:37">
      <c r="A621" s="6"/>
      <c r="B621" s="3"/>
      <c r="C621" s="6"/>
      <c r="D621" s="6"/>
      <c r="E621" s="6"/>
      <c r="F621" s="6"/>
      <c r="G621" s="6"/>
      <c r="H621" s="6"/>
      <c r="I621" s="6"/>
      <c r="J621" s="19"/>
      <c r="K621" s="3"/>
      <c r="L621" s="3"/>
      <c r="M621" s="3"/>
      <c r="N621" s="3"/>
      <c r="O621" s="3"/>
      <c r="P621" s="3"/>
      <c r="Q621" s="3"/>
      <c r="R621" s="6"/>
      <c r="S621" s="6"/>
      <c r="T621" s="6"/>
      <c r="U621" s="6"/>
      <c r="V621" s="6"/>
      <c r="W621" s="6"/>
      <c r="X621" s="6"/>
      <c r="Y621" s="6"/>
      <c r="Z621" s="6"/>
      <c r="AA621" s="6"/>
      <c r="AB621" s="6"/>
      <c r="AC621" s="6"/>
      <c r="AD621" s="6"/>
      <c r="AE621" s="6"/>
      <c r="AF621" s="6"/>
      <c r="AG621" s="6"/>
      <c r="AH621" s="6"/>
      <c r="AI621" s="3"/>
      <c r="AJ621" s="6"/>
      <c r="AK621" s="6"/>
    </row>
    <row r="622" spans="1:37">
      <c r="A622" s="6"/>
      <c r="B622" s="3"/>
      <c r="C622" s="6"/>
      <c r="D622" s="6"/>
      <c r="E622" s="6"/>
      <c r="F622" s="6"/>
      <c r="G622" s="6"/>
      <c r="H622" s="6"/>
      <c r="I622" s="6"/>
      <c r="J622" s="19"/>
      <c r="K622" s="3"/>
      <c r="L622" s="3"/>
      <c r="M622" s="3"/>
      <c r="N622" s="3"/>
      <c r="O622" s="3"/>
      <c r="P622" s="3"/>
      <c r="Q622" s="3"/>
      <c r="R622" s="6"/>
      <c r="S622" s="6"/>
      <c r="T622" s="6"/>
      <c r="U622" s="6"/>
      <c r="V622" s="6"/>
      <c r="W622" s="6"/>
      <c r="X622" s="6"/>
      <c r="Y622" s="6"/>
      <c r="Z622" s="6"/>
      <c r="AA622" s="6"/>
      <c r="AB622" s="6"/>
      <c r="AC622" s="6"/>
      <c r="AD622" s="6"/>
      <c r="AE622" s="6"/>
      <c r="AF622" s="6"/>
      <c r="AG622" s="6"/>
      <c r="AH622" s="6"/>
      <c r="AI622" s="3"/>
      <c r="AJ622" s="6"/>
      <c r="AK622" s="6"/>
    </row>
    <row r="623" spans="1:37">
      <c r="A623" s="6"/>
      <c r="B623" s="3"/>
      <c r="C623" s="6"/>
      <c r="D623" s="6"/>
      <c r="E623" s="6"/>
      <c r="F623" s="6"/>
      <c r="G623" s="6"/>
      <c r="H623" s="6"/>
      <c r="I623" s="6"/>
      <c r="J623" s="19"/>
      <c r="K623" s="3"/>
      <c r="L623" s="3"/>
      <c r="M623" s="3"/>
      <c r="N623" s="3"/>
      <c r="O623" s="3"/>
      <c r="P623" s="3"/>
      <c r="Q623" s="3"/>
      <c r="R623" s="6"/>
      <c r="S623" s="6"/>
      <c r="T623" s="6"/>
      <c r="U623" s="6"/>
      <c r="V623" s="6"/>
      <c r="W623" s="6"/>
      <c r="X623" s="6"/>
      <c r="Y623" s="6"/>
      <c r="Z623" s="6"/>
      <c r="AA623" s="6"/>
      <c r="AB623" s="6"/>
      <c r="AC623" s="6"/>
      <c r="AD623" s="6"/>
      <c r="AE623" s="6"/>
      <c r="AF623" s="6"/>
      <c r="AG623" s="6"/>
      <c r="AH623" s="6"/>
      <c r="AI623" s="3"/>
      <c r="AJ623" s="6"/>
      <c r="AK623" s="6"/>
    </row>
    <row r="624" spans="1:37">
      <c r="A624" s="6"/>
      <c r="B624" s="3"/>
      <c r="C624" s="6"/>
      <c r="D624" s="6"/>
      <c r="E624" s="6"/>
      <c r="F624" s="6"/>
      <c r="G624" s="6"/>
      <c r="H624" s="6"/>
      <c r="I624" s="6"/>
      <c r="J624" s="19"/>
      <c r="K624" s="3"/>
      <c r="L624" s="3"/>
      <c r="M624" s="3"/>
      <c r="N624" s="3"/>
      <c r="O624" s="3"/>
      <c r="P624" s="3"/>
      <c r="Q624" s="3"/>
      <c r="R624" s="6"/>
      <c r="S624" s="6"/>
      <c r="T624" s="6"/>
      <c r="U624" s="6"/>
      <c r="V624" s="6"/>
      <c r="W624" s="6"/>
      <c r="X624" s="6"/>
      <c r="Y624" s="6"/>
      <c r="Z624" s="6"/>
      <c r="AA624" s="6"/>
      <c r="AB624" s="6"/>
      <c r="AC624" s="6"/>
      <c r="AD624" s="6"/>
      <c r="AE624" s="6"/>
      <c r="AF624" s="6"/>
      <c r="AG624" s="6"/>
      <c r="AH624" s="6"/>
      <c r="AI624" s="3"/>
      <c r="AJ624" s="6"/>
      <c r="AK624" s="6"/>
    </row>
    <row r="625" spans="1:37">
      <c r="A625" s="6"/>
      <c r="B625" s="3"/>
      <c r="C625" s="6"/>
      <c r="D625" s="6"/>
      <c r="E625" s="6"/>
      <c r="F625" s="6"/>
      <c r="G625" s="6"/>
      <c r="H625" s="6"/>
      <c r="I625" s="6"/>
      <c r="J625" s="19"/>
      <c r="K625" s="3"/>
      <c r="L625" s="3"/>
      <c r="M625" s="3"/>
      <c r="N625" s="3"/>
      <c r="O625" s="3"/>
      <c r="P625" s="3"/>
      <c r="Q625" s="3"/>
      <c r="R625" s="6"/>
      <c r="S625" s="6"/>
      <c r="T625" s="6"/>
      <c r="U625" s="6"/>
      <c r="V625" s="6"/>
      <c r="W625" s="6"/>
      <c r="X625" s="6"/>
      <c r="Y625" s="6"/>
      <c r="Z625" s="6"/>
      <c r="AA625" s="6"/>
      <c r="AB625" s="6"/>
      <c r="AC625" s="6"/>
      <c r="AD625" s="6"/>
      <c r="AE625" s="6"/>
      <c r="AF625" s="6"/>
      <c r="AG625" s="6"/>
      <c r="AH625" s="6"/>
      <c r="AI625" s="3"/>
      <c r="AJ625" s="6"/>
      <c r="AK625" s="6"/>
    </row>
    <row r="626" spans="1:37">
      <c r="A626" s="6"/>
      <c r="B626" s="3"/>
      <c r="C626" s="6"/>
      <c r="D626" s="6"/>
      <c r="E626" s="6"/>
      <c r="F626" s="6"/>
      <c r="G626" s="6"/>
      <c r="H626" s="6"/>
      <c r="I626" s="6"/>
      <c r="J626" s="19"/>
      <c r="K626" s="3"/>
      <c r="L626" s="3"/>
      <c r="M626" s="3"/>
      <c r="N626" s="3"/>
      <c r="O626" s="3"/>
      <c r="P626" s="3"/>
      <c r="Q626" s="3"/>
      <c r="R626" s="6"/>
      <c r="S626" s="6"/>
      <c r="T626" s="6"/>
      <c r="U626" s="6"/>
      <c r="V626" s="6"/>
      <c r="W626" s="6"/>
      <c r="X626" s="6"/>
      <c r="Y626" s="6"/>
      <c r="Z626" s="6"/>
      <c r="AA626" s="6"/>
      <c r="AB626" s="6"/>
      <c r="AC626" s="6"/>
      <c r="AD626" s="6"/>
      <c r="AE626" s="6"/>
      <c r="AF626" s="6"/>
      <c r="AG626" s="6"/>
      <c r="AH626" s="6"/>
      <c r="AI626" s="3"/>
      <c r="AJ626" s="6"/>
      <c r="AK626" s="6"/>
    </row>
    <row r="627" spans="1:37">
      <c r="A627" s="6"/>
      <c r="B627" s="3"/>
      <c r="C627" s="6"/>
      <c r="D627" s="6"/>
      <c r="E627" s="6"/>
      <c r="F627" s="6"/>
      <c r="G627" s="6"/>
      <c r="H627" s="6"/>
      <c r="I627" s="6"/>
      <c r="J627" s="19"/>
      <c r="K627" s="3"/>
      <c r="L627" s="3"/>
      <c r="M627" s="3"/>
      <c r="N627" s="3"/>
      <c r="O627" s="3"/>
      <c r="P627" s="3"/>
      <c r="Q627" s="3"/>
      <c r="R627" s="6"/>
      <c r="S627" s="6"/>
      <c r="T627" s="6"/>
      <c r="U627" s="6"/>
      <c r="V627" s="6"/>
      <c r="W627" s="6"/>
      <c r="X627" s="6"/>
      <c r="Y627" s="6"/>
      <c r="Z627" s="6"/>
      <c r="AA627" s="6"/>
      <c r="AB627" s="6"/>
      <c r="AC627" s="6"/>
      <c r="AD627" s="6"/>
      <c r="AE627" s="6"/>
      <c r="AF627" s="6"/>
      <c r="AG627" s="6"/>
      <c r="AH627" s="6"/>
      <c r="AI627" s="3"/>
      <c r="AJ627" s="6"/>
      <c r="AK627" s="6"/>
    </row>
    <row r="628" spans="1:37">
      <c r="A628" s="6"/>
      <c r="B628" s="3"/>
      <c r="C628" s="6"/>
      <c r="D628" s="6"/>
      <c r="E628" s="6"/>
      <c r="F628" s="6"/>
      <c r="G628" s="6"/>
      <c r="H628" s="6"/>
      <c r="I628" s="6"/>
      <c r="J628" s="19"/>
      <c r="K628" s="3"/>
      <c r="L628" s="3"/>
      <c r="M628" s="3"/>
      <c r="N628" s="3"/>
      <c r="O628" s="3"/>
      <c r="P628" s="3"/>
      <c r="Q628" s="3"/>
      <c r="R628" s="6"/>
      <c r="S628" s="6"/>
      <c r="T628" s="6"/>
      <c r="U628" s="6"/>
      <c r="V628" s="6"/>
      <c r="W628" s="6"/>
      <c r="X628" s="6"/>
      <c r="Y628" s="6"/>
      <c r="Z628" s="6"/>
      <c r="AA628" s="6"/>
      <c r="AB628" s="6"/>
      <c r="AC628" s="6"/>
      <c r="AD628" s="6"/>
      <c r="AE628" s="6"/>
      <c r="AF628" s="6"/>
      <c r="AG628" s="6"/>
      <c r="AH628" s="6"/>
      <c r="AI628" s="3"/>
      <c r="AJ628" s="6"/>
      <c r="AK628" s="6"/>
    </row>
    <row r="629" spans="1:37">
      <c r="A629" s="6"/>
      <c r="B629" s="3"/>
      <c r="C629" s="6"/>
      <c r="D629" s="6"/>
      <c r="E629" s="6"/>
      <c r="F629" s="6"/>
      <c r="G629" s="6"/>
      <c r="H629" s="6"/>
      <c r="I629" s="6"/>
      <c r="J629" s="19"/>
      <c r="K629" s="3"/>
      <c r="L629" s="3"/>
      <c r="M629" s="3"/>
      <c r="N629" s="3"/>
      <c r="O629" s="3"/>
      <c r="P629" s="3"/>
      <c r="Q629" s="3"/>
      <c r="R629" s="6"/>
      <c r="S629" s="6"/>
      <c r="T629" s="6"/>
      <c r="U629" s="6"/>
      <c r="V629" s="6"/>
      <c r="W629" s="6"/>
      <c r="X629" s="6"/>
      <c r="Y629" s="6"/>
      <c r="Z629" s="6"/>
      <c r="AA629" s="6"/>
      <c r="AB629" s="6"/>
      <c r="AC629" s="6"/>
      <c r="AD629" s="6"/>
      <c r="AE629" s="6"/>
      <c r="AF629" s="6"/>
      <c r="AG629" s="6"/>
      <c r="AH629" s="6"/>
      <c r="AI629" s="3"/>
      <c r="AJ629" s="6"/>
      <c r="AK629" s="6"/>
    </row>
    <row r="630" spans="1:37">
      <c r="A630" s="6"/>
      <c r="B630" s="3"/>
      <c r="C630" s="6"/>
      <c r="D630" s="6"/>
      <c r="E630" s="6"/>
      <c r="F630" s="6"/>
      <c r="G630" s="6"/>
      <c r="H630" s="6"/>
      <c r="I630" s="6"/>
      <c r="J630" s="19"/>
      <c r="K630" s="3"/>
      <c r="L630" s="3"/>
      <c r="M630" s="3"/>
      <c r="N630" s="3"/>
      <c r="O630" s="3"/>
      <c r="P630" s="3"/>
      <c r="Q630" s="3"/>
      <c r="R630" s="6"/>
      <c r="S630" s="6"/>
      <c r="T630" s="6"/>
      <c r="U630" s="6"/>
      <c r="V630" s="6"/>
      <c r="W630" s="6"/>
      <c r="X630" s="6"/>
      <c r="Y630" s="6"/>
      <c r="Z630" s="6"/>
      <c r="AA630" s="6"/>
      <c r="AB630" s="6"/>
      <c r="AC630" s="6"/>
      <c r="AD630" s="6"/>
      <c r="AE630" s="6"/>
      <c r="AF630" s="6"/>
      <c r="AG630" s="6"/>
      <c r="AH630" s="6"/>
      <c r="AI630" s="3"/>
      <c r="AJ630" s="6"/>
      <c r="AK630" s="6"/>
    </row>
    <row r="631" spans="1:37">
      <c r="A631" s="6"/>
      <c r="B631" s="3"/>
      <c r="C631" s="6"/>
      <c r="D631" s="6"/>
      <c r="E631" s="6"/>
      <c r="F631" s="6"/>
      <c r="G631" s="6"/>
      <c r="H631" s="6"/>
      <c r="I631" s="6"/>
      <c r="J631" s="19"/>
      <c r="K631" s="3"/>
      <c r="L631" s="3"/>
      <c r="M631" s="3"/>
      <c r="N631" s="3"/>
      <c r="O631" s="3"/>
      <c r="P631" s="3"/>
      <c r="Q631" s="3"/>
      <c r="R631" s="6"/>
      <c r="S631" s="6"/>
      <c r="T631" s="6"/>
      <c r="U631" s="6"/>
      <c r="V631" s="6"/>
      <c r="W631" s="6"/>
      <c r="X631" s="6"/>
      <c r="Y631" s="6"/>
      <c r="Z631" s="6"/>
      <c r="AA631" s="6"/>
      <c r="AB631" s="6"/>
      <c r="AC631" s="6"/>
      <c r="AD631" s="6"/>
      <c r="AE631" s="6"/>
      <c r="AF631" s="6"/>
      <c r="AG631" s="6"/>
      <c r="AH631" s="6"/>
      <c r="AI631" s="3"/>
      <c r="AJ631" s="6"/>
      <c r="AK631" s="6"/>
    </row>
    <row r="632" spans="1:37">
      <c r="A632" s="6"/>
      <c r="B632" s="3"/>
      <c r="C632" s="6"/>
      <c r="D632" s="6"/>
      <c r="E632" s="6"/>
      <c r="F632" s="6"/>
      <c r="G632" s="6"/>
      <c r="H632" s="6"/>
      <c r="I632" s="6"/>
      <c r="J632" s="19"/>
      <c r="K632" s="3"/>
      <c r="L632" s="3"/>
      <c r="M632" s="3"/>
      <c r="N632" s="3"/>
      <c r="O632" s="3"/>
      <c r="P632" s="3"/>
      <c r="Q632" s="3"/>
      <c r="R632" s="6"/>
      <c r="S632" s="6"/>
      <c r="T632" s="6"/>
      <c r="U632" s="6"/>
      <c r="V632" s="6"/>
      <c r="W632" s="6"/>
      <c r="X632" s="6"/>
      <c r="Y632" s="6"/>
      <c r="Z632" s="6"/>
      <c r="AA632" s="6"/>
      <c r="AB632" s="6"/>
      <c r="AC632" s="6"/>
      <c r="AD632" s="6"/>
      <c r="AE632" s="6"/>
      <c r="AF632" s="6"/>
      <c r="AG632" s="6"/>
      <c r="AH632" s="6"/>
      <c r="AI632" s="3"/>
      <c r="AJ632" s="6"/>
      <c r="AK632" s="6"/>
    </row>
    <row r="633" spans="1:37">
      <c r="A633" s="6"/>
      <c r="B633" s="3"/>
      <c r="C633" s="6"/>
      <c r="D633" s="6"/>
      <c r="E633" s="6"/>
      <c r="F633" s="6"/>
      <c r="G633" s="6"/>
      <c r="H633" s="6"/>
      <c r="I633" s="6"/>
      <c r="J633" s="19"/>
      <c r="K633" s="3"/>
      <c r="L633" s="3"/>
      <c r="M633" s="3"/>
      <c r="N633" s="3"/>
      <c r="O633" s="3"/>
      <c r="P633" s="3"/>
      <c r="Q633" s="3"/>
      <c r="R633" s="6"/>
      <c r="S633" s="6"/>
      <c r="T633" s="6"/>
      <c r="U633" s="6"/>
      <c r="V633" s="6"/>
      <c r="W633" s="6"/>
      <c r="X633" s="6"/>
      <c r="Y633" s="6"/>
      <c r="Z633" s="6"/>
      <c r="AA633" s="6"/>
      <c r="AB633" s="6"/>
      <c r="AC633" s="6"/>
      <c r="AD633" s="6"/>
      <c r="AE633" s="6"/>
      <c r="AF633" s="6"/>
      <c r="AG633" s="6"/>
      <c r="AH633" s="6"/>
      <c r="AI633" s="3"/>
      <c r="AJ633" s="6"/>
      <c r="AK633" s="6"/>
    </row>
    <row r="634" spans="1:37">
      <c r="A634" s="6"/>
      <c r="B634" s="3"/>
      <c r="C634" s="6"/>
      <c r="D634" s="6"/>
      <c r="E634" s="6"/>
      <c r="F634" s="6"/>
      <c r="G634" s="6"/>
      <c r="H634" s="6"/>
      <c r="I634" s="6"/>
      <c r="J634" s="19"/>
      <c r="K634" s="3"/>
      <c r="L634" s="3"/>
      <c r="M634" s="3"/>
      <c r="N634" s="3"/>
      <c r="O634" s="3"/>
      <c r="P634" s="3"/>
      <c r="Q634" s="3"/>
      <c r="R634" s="6"/>
      <c r="S634" s="6"/>
      <c r="T634" s="6"/>
      <c r="U634" s="6"/>
      <c r="V634" s="6"/>
      <c r="W634" s="6"/>
      <c r="X634" s="6"/>
      <c r="Y634" s="6"/>
      <c r="Z634" s="6"/>
      <c r="AA634" s="6"/>
      <c r="AB634" s="6"/>
      <c r="AC634" s="6"/>
      <c r="AD634" s="6"/>
      <c r="AE634" s="6"/>
      <c r="AF634" s="6"/>
      <c r="AG634" s="6"/>
      <c r="AH634" s="6"/>
      <c r="AI634" s="3"/>
      <c r="AJ634" s="6"/>
      <c r="AK634" s="6"/>
    </row>
    <row r="635" spans="1:37">
      <c r="A635" s="6"/>
      <c r="B635" s="3"/>
      <c r="C635" s="6"/>
      <c r="D635" s="6"/>
      <c r="E635" s="6"/>
      <c r="F635" s="6"/>
      <c r="G635" s="6"/>
      <c r="H635" s="6"/>
      <c r="I635" s="6"/>
      <c r="J635" s="19"/>
      <c r="K635" s="3"/>
      <c r="L635" s="3"/>
      <c r="M635" s="3"/>
      <c r="N635" s="3"/>
      <c r="O635" s="3"/>
      <c r="P635" s="3"/>
      <c r="Q635" s="3"/>
      <c r="R635" s="6"/>
      <c r="S635" s="6"/>
      <c r="T635" s="6"/>
      <c r="U635" s="6"/>
      <c r="V635" s="6"/>
      <c r="W635" s="6"/>
      <c r="X635" s="6"/>
      <c r="Y635" s="6"/>
      <c r="Z635" s="6"/>
      <c r="AA635" s="6"/>
      <c r="AB635" s="6"/>
      <c r="AC635" s="6"/>
      <c r="AD635" s="6"/>
      <c r="AE635" s="6"/>
      <c r="AF635" s="6"/>
      <c r="AG635" s="6"/>
      <c r="AH635" s="6"/>
      <c r="AI635" s="3"/>
      <c r="AJ635" s="6"/>
      <c r="AK635" s="6"/>
    </row>
    <row r="636" spans="1:37">
      <c r="A636" s="6"/>
      <c r="B636" s="3"/>
      <c r="C636" s="6"/>
      <c r="D636" s="6"/>
      <c r="E636" s="6"/>
      <c r="F636" s="6"/>
      <c r="G636" s="6"/>
      <c r="H636" s="6"/>
      <c r="I636" s="6"/>
      <c r="J636" s="19"/>
      <c r="K636" s="3"/>
      <c r="L636" s="3"/>
      <c r="M636" s="3"/>
      <c r="N636" s="3"/>
      <c r="O636" s="3"/>
      <c r="P636" s="3"/>
      <c r="Q636" s="3"/>
      <c r="R636" s="6"/>
      <c r="S636" s="6"/>
      <c r="T636" s="6"/>
      <c r="U636" s="6"/>
      <c r="V636" s="6"/>
      <c r="W636" s="6"/>
      <c r="X636" s="6"/>
      <c r="Y636" s="6"/>
      <c r="Z636" s="6"/>
      <c r="AA636" s="6"/>
      <c r="AB636" s="6"/>
      <c r="AC636" s="6"/>
      <c r="AD636" s="6"/>
      <c r="AE636" s="6"/>
      <c r="AF636" s="6"/>
      <c r="AG636" s="6"/>
      <c r="AH636" s="6"/>
      <c r="AI636" s="3"/>
      <c r="AJ636" s="6"/>
      <c r="AK636" s="6"/>
    </row>
    <row r="637" spans="1:37">
      <c r="A637" s="6"/>
      <c r="B637" s="3"/>
      <c r="C637" s="6"/>
      <c r="D637" s="6"/>
      <c r="E637" s="6"/>
      <c r="F637" s="6"/>
      <c r="G637" s="6"/>
      <c r="H637" s="6"/>
      <c r="I637" s="6"/>
      <c r="J637" s="19"/>
      <c r="K637" s="3"/>
      <c r="L637" s="3"/>
      <c r="M637" s="3"/>
      <c r="N637" s="3"/>
      <c r="O637" s="3"/>
      <c r="P637" s="3"/>
      <c r="Q637" s="3"/>
      <c r="R637" s="6"/>
      <c r="S637" s="6"/>
      <c r="T637" s="6"/>
      <c r="U637" s="6"/>
      <c r="V637" s="6"/>
      <c r="W637" s="6"/>
      <c r="X637" s="6"/>
      <c r="Y637" s="6"/>
      <c r="Z637" s="6"/>
      <c r="AA637" s="6"/>
      <c r="AB637" s="6"/>
      <c r="AC637" s="6"/>
      <c r="AD637" s="6"/>
      <c r="AE637" s="6"/>
      <c r="AF637" s="6"/>
      <c r="AG637" s="6"/>
      <c r="AH637" s="6"/>
      <c r="AI637" s="3"/>
      <c r="AJ637" s="6"/>
      <c r="AK637" s="6"/>
    </row>
    <row r="638" spans="1:37">
      <c r="A638" s="6"/>
      <c r="B638" s="3"/>
      <c r="C638" s="6"/>
      <c r="D638" s="6"/>
      <c r="E638" s="6"/>
      <c r="F638" s="6"/>
      <c r="G638" s="6"/>
      <c r="H638" s="6"/>
      <c r="I638" s="6"/>
      <c r="J638" s="19"/>
      <c r="K638" s="3"/>
      <c r="L638" s="3"/>
      <c r="M638" s="3"/>
      <c r="N638" s="3"/>
      <c r="O638" s="3"/>
      <c r="P638" s="3"/>
      <c r="Q638" s="3"/>
      <c r="R638" s="6"/>
      <c r="S638" s="6"/>
      <c r="T638" s="6"/>
      <c r="U638" s="6"/>
      <c r="V638" s="6"/>
      <c r="W638" s="6"/>
      <c r="X638" s="6"/>
      <c r="Y638" s="6"/>
      <c r="Z638" s="6"/>
      <c r="AA638" s="6"/>
      <c r="AB638" s="6"/>
      <c r="AC638" s="6"/>
      <c r="AD638" s="6"/>
      <c r="AE638" s="6"/>
      <c r="AF638" s="6"/>
      <c r="AG638" s="6"/>
      <c r="AH638" s="6"/>
      <c r="AI638" s="3"/>
      <c r="AJ638" s="6"/>
      <c r="AK638" s="6"/>
    </row>
    <row r="639" spans="1:37">
      <c r="A639" s="6"/>
      <c r="B639" s="3"/>
      <c r="C639" s="6"/>
      <c r="D639" s="6"/>
      <c r="E639" s="6"/>
      <c r="F639" s="6"/>
      <c r="G639" s="6"/>
      <c r="H639" s="6"/>
      <c r="I639" s="6"/>
      <c r="J639" s="19"/>
      <c r="K639" s="3"/>
      <c r="L639" s="3"/>
      <c r="M639" s="3"/>
      <c r="N639" s="3"/>
      <c r="O639" s="3"/>
      <c r="P639" s="3"/>
      <c r="Q639" s="3"/>
      <c r="R639" s="6"/>
      <c r="S639" s="6"/>
      <c r="T639" s="6"/>
      <c r="U639" s="6"/>
      <c r="V639" s="6"/>
      <c r="W639" s="6"/>
      <c r="X639" s="6"/>
      <c r="Y639" s="6"/>
      <c r="Z639" s="6"/>
      <c r="AA639" s="6"/>
      <c r="AB639" s="6"/>
      <c r="AC639" s="6"/>
      <c r="AD639" s="6"/>
      <c r="AE639" s="6"/>
      <c r="AF639" s="6"/>
      <c r="AG639" s="6"/>
      <c r="AH639" s="6"/>
      <c r="AI639" s="3"/>
      <c r="AJ639" s="6"/>
      <c r="AK639" s="6"/>
    </row>
    <row r="640" spans="1:37">
      <c r="A640" s="6"/>
      <c r="B640" s="3"/>
      <c r="C640" s="6"/>
      <c r="D640" s="6"/>
      <c r="E640" s="6"/>
      <c r="F640" s="6"/>
      <c r="G640" s="6"/>
      <c r="H640" s="6"/>
      <c r="I640" s="6"/>
      <c r="J640" s="19"/>
      <c r="K640" s="3"/>
      <c r="L640" s="3"/>
      <c r="M640" s="3"/>
      <c r="N640" s="3"/>
      <c r="O640" s="3"/>
      <c r="P640" s="3"/>
      <c r="Q640" s="3"/>
      <c r="R640" s="6"/>
      <c r="S640" s="6"/>
      <c r="T640" s="6"/>
      <c r="U640" s="6"/>
      <c r="V640" s="6"/>
      <c r="W640" s="6"/>
      <c r="X640" s="6"/>
      <c r="Y640" s="6"/>
      <c r="Z640" s="6"/>
      <c r="AA640" s="6"/>
      <c r="AB640" s="6"/>
      <c r="AC640" s="6"/>
      <c r="AD640" s="6"/>
      <c r="AE640" s="6"/>
      <c r="AF640" s="6"/>
      <c r="AG640" s="6"/>
      <c r="AH640" s="6"/>
      <c r="AI640" s="3"/>
      <c r="AJ640" s="6"/>
      <c r="AK640" s="6"/>
    </row>
    <row r="641" spans="1:37">
      <c r="A641" s="6"/>
      <c r="B641" s="3"/>
      <c r="C641" s="6"/>
      <c r="D641" s="6"/>
      <c r="E641" s="6"/>
      <c r="F641" s="6"/>
      <c r="G641" s="6"/>
      <c r="H641" s="6"/>
      <c r="I641" s="6"/>
      <c r="J641" s="19"/>
      <c r="K641" s="3"/>
      <c r="L641" s="3"/>
      <c r="M641" s="3"/>
      <c r="N641" s="3"/>
      <c r="O641" s="3"/>
      <c r="P641" s="3"/>
      <c r="Q641" s="3"/>
      <c r="R641" s="6"/>
      <c r="S641" s="6"/>
      <c r="T641" s="6"/>
      <c r="U641" s="6"/>
      <c r="V641" s="6"/>
      <c r="W641" s="6"/>
      <c r="X641" s="6"/>
      <c r="Y641" s="6"/>
      <c r="Z641" s="6"/>
      <c r="AA641" s="6"/>
      <c r="AB641" s="6"/>
      <c r="AC641" s="6"/>
      <c r="AD641" s="6"/>
      <c r="AE641" s="6"/>
      <c r="AF641" s="6"/>
      <c r="AG641" s="6"/>
      <c r="AH641" s="6"/>
      <c r="AI641" s="3"/>
      <c r="AJ641" s="6"/>
      <c r="AK641" s="6"/>
    </row>
    <row r="642" spans="1:37">
      <c r="A642" s="6"/>
      <c r="B642" s="3"/>
      <c r="C642" s="6"/>
      <c r="D642" s="6"/>
      <c r="E642" s="6"/>
      <c r="F642" s="6"/>
      <c r="G642" s="6"/>
      <c r="H642" s="6"/>
      <c r="I642" s="6"/>
      <c r="J642" s="19"/>
      <c r="K642" s="3"/>
      <c r="L642" s="3"/>
      <c r="M642" s="3"/>
      <c r="N642" s="3"/>
      <c r="O642" s="3"/>
      <c r="P642" s="3"/>
      <c r="Q642" s="3"/>
      <c r="R642" s="6"/>
      <c r="S642" s="6"/>
      <c r="T642" s="6"/>
      <c r="U642" s="6"/>
      <c r="V642" s="6"/>
      <c r="W642" s="6"/>
      <c r="X642" s="6"/>
      <c r="Y642" s="6"/>
      <c r="Z642" s="6"/>
      <c r="AA642" s="6"/>
      <c r="AB642" s="6"/>
      <c r="AC642" s="6"/>
      <c r="AD642" s="6"/>
      <c r="AE642" s="6"/>
      <c r="AF642" s="6"/>
      <c r="AG642" s="6"/>
      <c r="AH642" s="6"/>
      <c r="AI642" s="3"/>
      <c r="AJ642" s="6"/>
      <c r="AK642" s="6"/>
    </row>
    <row r="643" spans="1:37">
      <c r="A643" s="6"/>
      <c r="B643" s="3"/>
      <c r="C643" s="6"/>
      <c r="D643" s="6"/>
      <c r="E643" s="6"/>
      <c r="F643" s="6"/>
      <c r="G643" s="6"/>
      <c r="H643" s="6"/>
      <c r="I643" s="6"/>
      <c r="J643" s="19"/>
      <c r="K643" s="3"/>
      <c r="L643" s="3"/>
      <c r="M643" s="3"/>
      <c r="N643" s="3"/>
      <c r="O643" s="3"/>
      <c r="P643" s="3"/>
      <c r="Q643" s="3"/>
      <c r="R643" s="6"/>
      <c r="S643" s="6"/>
      <c r="T643" s="6"/>
      <c r="U643" s="6"/>
      <c r="V643" s="6"/>
      <c r="W643" s="6"/>
      <c r="X643" s="6"/>
      <c r="Y643" s="6"/>
      <c r="Z643" s="6"/>
      <c r="AA643" s="6"/>
      <c r="AB643" s="6"/>
      <c r="AC643" s="6"/>
      <c r="AD643" s="6"/>
      <c r="AE643" s="6"/>
      <c r="AF643" s="6"/>
      <c r="AG643" s="6"/>
      <c r="AH643" s="6"/>
      <c r="AI643" s="3"/>
      <c r="AJ643" s="6"/>
      <c r="AK643" s="6"/>
    </row>
    <row r="644" spans="1:37">
      <c r="A644" s="6"/>
      <c r="B644" s="3"/>
      <c r="C644" s="6"/>
      <c r="D644" s="6"/>
      <c r="E644" s="6"/>
      <c r="F644" s="6"/>
      <c r="G644" s="6"/>
      <c r="H644" s="6"/>
      <c r="I644" s="6"/>
      <c r="J644" s="19"/>
      <c r="K644" s="3"/>
      <c r="L644" s="3"/>
      <c r="M644" s="3"/>
      <c r="N644" s="3"/>
      <c r="O644" s="3"/>
      <c r="P644" s="3"/>
      <c r="Q644" s="3"/>
      <c r="R644" s="6"/>
      <c r="S644" s="6"/>
      <c r="T644" s="6"/>
      <c r="U644" s="6"/>
      <c r="V644" s="6"/>
      <c r="W644" s="6"/>
      <c r="X644" s="6"/>
      <c r="Y644" s="6"/>
      <c r="Z644" s="6"/>
      <c r="AA644" s="6"/>
      <c r="AB644" s="6"/>
      <c r="AC644" s="6"/>
      <c r="AD644" s="6"/>
      <c r="AE644" s="6"/>
      <c r="AF644" s="6"/>
      <c r="AG644" s="6"/>
      <c r="AH644" s="6"/>
      <c r="AI644" s="3"/>
      <c r="AJ644" s="6"/>
      <c r="AK644" s="6"/>
    </row>
    <row r="645" spans="1:37">
      <c r="A645" s="6"/>
      <c r="B645" s="3"/>
      <c r="C645" s="6"/>
      <c r="D645" s="6"/>
      <c r="E645" s="6"/>
      <c r="F645" s="6"/>
      <c r="G645" s="6"/>
      <c r="H645" s="6"/>
      <c r="I645" s="6"/>
      <c r="J645" s="19"/>
      <c r="K645" s="3"/>
      <c r="L645" s="3"/>
      <c r="M645" s="3"/>
      <c r="N645" s="3"/>
      <c r="O645" s="3"/>
      <c r="P645" s="3"/>
      <c r="Q645" s="3"/>
      <c r="R645" s="6"/>
      <c r="S645" s="6"/>
      <c r="T645" s="6"/>
      <c r="U645" s="6"/>
      <c r="V645" s="6"/>
      <c r="W645" s="6"/>
      <c r="X645" s="6"/>
      <c r="Y645" s="6"/>
      <c r="Z645" s="6"/>
      <c r="AA645" s="6"/>
      <c r="AB645" s="6"/>
      <c r="AC645" s="6"/>
      <c r="AD645" s="6"/>
      <c r="AE645" s="6"/>
      <c r="AF645" s="6"/>
      <c r="AG645" s="6"/>
      <c r="AH645" s="6"/>
      <c r="AI645" s="3"/>
      <c r="AJ645" s="6"/>
      <c r="AK645" s="6"/>
    </row>
    <row r="646" spans="1:37">
      <c r="A646" s="6"/>
      <c r="B646" s="3"/>
      <c r="C646" s="6"/>
      <c r="D646" s="6"/>
      <c r="E646" s="6"/>
      <c r="F646" s="6"/>
      <c r="G646" s="6"/>
      <c r="H646" s="6"/>
      <c r="I646" s="6"/>
      <c r="J646" s="19"/>
      <c r="K646" s="3"/>
      <c r="L646" s="3"/>
      <c r="M646" s="3"/>
      <c r="N646" s="3"/>
      <c r="O646" s="3"/>
      <c r="P646" s="3"/>
      <c r="Q646" s="3"/>
      <c r="R646" s="6"/>
      <c r="S646" s="6"/>
      <c r="T646" s="6"/>
      <c r="U646" s="6"/>
      <c r="V646" s="6"/>
      <c r="W646" s="6"/>
      <c r="X646" s="6"/>
      <c r="Y646" s="6"/>
      <c r="Z646" s="6"/>
      <c r="AA646" s="6"/>
      <c r="AB646" s="6"/>
      <c r="AC646" s="6"/>
      <c r="AD646" s="6"/>
      <c r="AE646" s="6"/>
      <c r="AF646" s="6"/>
      <c r="AG646" s="6"/>
      <c r="AH646" s="6"/>
      <c r="AI646" s="3"/>
      <c r="AJ646" s="6"/>
      <c r="AK646" s="6"/>
    </row>
    <row r="647" spans="1:37">
      <c r="A647" s="6"/>
      <c r="B647" s="3"/>
      <c r="C647" s="6"/>
      <c r="D647" s="6"/>
      <c r="E647" s="6"/>
      <c r="F647" s="6"/>
      <c r="G647" s="6"/>
      <c r="H647" s="6"/>
      <c r="I647" s="6"/>
      <c r="J647" s="19"/>
      <c r="K647" s="3"/>
      <c r="L647" s="3"/>
      <c r="M647" s="3"/>
      <c r="N647" s="3"/>
      <c r="O647" s="3"/>
      <c r="P647" s="3"/>
      <c r="Q647" s="3"/>
      <c r="R647" s="6"/>
      <c r="S647" s="6"/>
      <c r="T647" s="6"/>
      <c r="U647" s="6"/>
      <c r="V647" s="6"/>
      <c r="W647" s="6"/>
      <c r="X647" s="6"/>
      <c r="Y647" s="6"/>
      <c r="Z647" s="6"/>
      <c r="AA647" s="6"/>
      <c r="AB647" s="6"/>
      <c r="AC647" s="6"/>
      <c r="AD647" s="6"/>
      <c r="AE647" s="6"/>
      <c r="AF647" s="6"/>
      <c r="AG647" s="6"/>
      <c r="AH647" s="6"/>
      <c r="AI647" s="3"/>
      <c r="AJ647" s="6"/>
      <c r="AK647" s="6"/>
    </row>
    <row r="648" spans="1:37">
      <c r="A648" s="6"/>
      <c r="B648" s="3"/>
      <c r="C648" s="6"/>
      <c r="D648" s="6"/>
      <c r="E648" s="6"/>
      <c r="F648" s="6"/>
      <c r="G648" s="6"/>
      <c r="H648" s="6"/>
      <c r="I648" s="6"/>
      <c r="J648" s="19"/>
      <c r="K648" s="3"/>
      <c r="L648" s="3"/>
      <c r="M648" s="3"/>
      <c r="N648" s="3"/>
      <c r="O648" s="3"/>
      <c r="P648" s="3"/>
      <c r="Q648" s="3"/>
      <c r="R648" s="6"/>
      <c r="S648" s="6"/>
      <c r="T648" s="6"/>
      <c r="U648" s="6"/>
      <c r="V648" s="6"/>
      <c r="W648" s="6"/>
      <c r="X648" s="6"/>
      <c r="Y648" s="6"/>
      <c r="Z648" s="6"/>
      <c r="AA648" s="6"/>
      <c r="AB648" s="6"/>
      <c r="AC648" s="6"/>
      <c r="AD648" s="6"/>
      <c r="AE648" s="6"/>
      <c r="AF648" s="6"/>
      <c r="AG648" s="6"/>
      <c r="AH648" s="6"/>
      <c r="AI648" s="3"/>
      <c r="AJ648" s="6"/>
      <c r="AK648" s="6"/>
    </row>
    <row r="649" spans="1:37">
      <c r="A649" s="6"/>
      <c r="B649" s="3"/>
      <c r="C649" s="6"/>
      <c r="D649" s="6"/>
      <c r="E649" s="6"/>
      <c r="F649" s="6"/>
      <c r="G649" s="6"/>
      <c r="H649" s="6"/>
      <c r="I649" s="6"/>
      <c r="J649" s="19"/>
      <c r="K649" s="3"/>
      <c r="L649" s="3"/>
      <c r="M649" s="3"/>
      <c r="N649" s="3"/>
      <c r="O649" s="3"/>
      <c r="P649" s="3"/>
      <c r="Q649" s="3"/>
      <c r="R649" s="6"/>
      <c r="S649" s="6"/>
      <c r="T649" s="6"/>
      <c r="U649" s="6"/>
      <c r="V649" s="6"/>
      <c r="W649" s="6"/>
      <c r="X649" s="6"/>
      <c r="Y649" s="6"/>
      <c r="Z649" s="6"/>
      <c r="AA649" s="6"/>
      <c r="AB649" s="6"/>
      <c r="AC649" s="6"/>
      <c r="AD649" s="6"/>
      <c r="AE649" s="6"/>
      <c r="AF649" s="6"/>
      <c r="AG649" s="6"/>
      <c r="AH649" s="6"/>
      <c r="AI649" s="3"/>
      <c r="AJ649" s="6"/>
      <c r="AK649" s="6"/>
    </row>
    <row r="650" spans="1:37">
      <c r="A650" s="6"/>
      <c r="B650" s="3"/>
      <c r="C650" s="6"/>
      <c r="D650" s="6"/>
      <c r="E650" s="6"/>
      <c r="F650" s="6"/>
      <c r="G650" s="6"/>
      <c r="H650" s="6"/>
      <c r="I650" s="6"/>
      <c r="J650" s="19"/>
      <c r="K650" s="3"/>
      <c r="L650" s="3"/>
      <c r="M650" s="3"/>
      <c r="N650" s="3"/>
      <c r="O650" s="3"/>
      <c r="P650" s="3"/>
      <c r="Q650" s="3"/>
      <c r="R650" s="6"/>
      <c r="S650" s="6"/>
      <c r="T650" s="6"/>
      <c r="U650" s="6"/>
      <c r="V650" s="6"/>
      <c r="W650" s="6"/>
      <c r="X650" s="6"/>
      <c r="Y650" s="6"/>
      <c r="Z650" s="6"/>
      <c r="AA650" s="6"/>
      <c r="AB650" s="6"/>
      <c r="AC650" s="6"/>
      <c r="AD650" s="6"/>
      <c r="AE650" s="6"/>
      <c r="AF650" s="6"/>
      <c r="AG650" s="6"/>
      <c r="AH650" s="6"/>
      <c r="AI650" s="3"/>
      <c r="AJ650" s="6"/>
      <c r="AK650" s="6"/>
    </row>
    <row r="651" spans="1:37">
      <c r="A651" s="6"/>
      <c r="B651" s="3"/>
      <c r="C651" s="6"/>
      <c r="D651" s="6"/>
      <c r="E651" s="6"/>
      <c r="F651" s="6"/>
      <c r="G651" s="6"/>
      <c r="H651" s="6"/>
      <c r="I651" s="6"/>
      <c r="J651" s="19"/>
      <c r="K651" s="3"/>
      <c r="L651" s="3"/>
      <c r="M651" s="3"/>
      <c r="N651" s="3"/>
      <c r="O651" s="3"/>
      <c r="P651" s="3"/>
      <c r="Q651" s="3"/>
      <c r="R651" s="6"/>
      <c r="S651" s="6"/>
      <c r="T651" s="6"/>
      <c r="U651" s="6"/>
      <c r="V651" s="6"/>
      <c r="W651" s="6"/>
      <c r="X651" s="6"/>
      <c r="Y651" s="6"/>
      <c r="Z651" s="6"/>
      <c r="AA651" s="6"/>
      <c r="AB651" s="6"/>
      <c r="AC651" s="6"/>
      <c r="AD651" s="6"/>
      <c r="AE651" s="6"/>
      <c r="AF651" s="6"/>
      <c r="AG651" s="6"/>
      <c r="AH651" s="6"/>
      <c r="AI651" s="3"/>
      <c r="AJ651" s="6"/>
      <c r="AK651" s="6"/>
    </row>
    <row r="652" spans="1:37">
      <c r="A652" s="6"/>
      <c r="B652" s="3"/>
      <c r="C652" s="6"/>
      <c r="D652" s="6"/>
      <c r="E652" s="6"/>
      <c r="F652" s="6"/>
      <c r="G652" s="6"/>
      <c r="H652" s="6"/>
      <c r="I652" s="6"/>
      <c r="J652" s="19"/>
      <c r="K652" s="3"/>
      <c r="L652" s="3"/>
      <c r="M652" s="3"/>
      <c r="N652" s="3"/>
      <c r="O652" s="3"/>
      <c r="P652" s="3"/>
      <c r="Q652" s="3"/>
      <c r="R652" s="6"/>
      <c r="S652" s="6"/>
      <c r="T652" s="6"/>
      <c r="U652" s="6"/>
      <c r="V652" s="6"/>
      <c r="W652" s="6"/>
      <c r="X652" s="6"/>
      <c r="Y652" s="6"/>
      <c r="Z652" s="6"/>
      <c r="AA652" s="6"/>
      <c r="AB652" s="6"/>
      <c r="AC652" s="6"/>
      <c r="AD652" s="6"/>
      <c r="AE652" s="6"/>
      <c r="AF652" s="6"/>
      <c r="AG652" s="6"/>
      <c r="AH652" s="6"/>
      <c r="AI652" s="3"/>
      <c r="AJ652" s="6"/>
      <c r="AK652" s="6"/>
    </row>
    <row r="653" spans="1:37">
      <c r="A653" s="6"/>
      <c r="B653" s="3"/>
      <c r="C653" s="6"/>
      <c r="D653" s="6"/>
      <c r="E653" s="6"/>
      <c r="F653" s="6"/>
      <c r="G653" s="6"/>
      <c r="H653" s="6"/>
      <c r="I653" s="6"/>
      <c r="J653" s="19"/>
      <c r="K653" s="3"/>
      <c r="L653" s="3"/>
      <c r="M653" s="3"/>
      <c r="N653" s="3"/>
      <c r="O653" s="3"/>
      <c r="P653" s="3"/>
      <c r="Q653" s="3"/>
      <c r="R653" s="6"/>
      <c r="S653" s="6"/>
      <c r="T653" s="6"/>
      <c r="U653" s="6"/>
      <c r="V653" s="6"/>
      <c r="W653" s="6"/>
      <c r="X653" s="6"/>
      <c r="Y653" s="6"/>
      <c r="Z653" s="6"/>
      <c r="AA653" s="6"/>
      <c r="AB653" s="6"/>
      <c r="AC653" s="6"/>
      <c r="AD653" s="6"/>
      <c r="AE653" s="6"/>
      <c r="AF653" s="6"/>
      <c r="AG653" s="6"/>
      <c r="AH653" s="6"/>
      <c r="AI653" s="3"/>
      <c r="AJ653" s="6"/>
      <c r="AK653" s="6"/>
    </row>
    <row r="654" spans="1:37">
      <c r="A654" s="6"/>
      <c r="B654" s="3"/>
      <c r="C654" s="6"/>
      <c r="D654" s="6"/>
      <c r="E654" s="6"/>
      <c r="F654" s="6"/>
      <c r="G654" s="6"/>
      <c r="H654" s="6"/>
      <c r="I654" s="6"/>
      <c r="J654" s="19"/>
      <c r="K654" s="3"/>
      <c r="L654" s="3"/>
      <c r="M654" s="3"/>
      <c r="N654" s="3"/>
      <c r="O654" s="3"/>
      <c r="P654" s="3"/>
      <c r="Q654" s="3"/>
      <c r="R654" s="6"/>
      <c r="S654" s="6"/>
      <c r="T654" s="6"/>
      <c r="U654" s="6"/>
      <c r="V654" s="6"/>
      <c r="W654" s="6"/>
      <c r="X654" s="6"/>
      <c r="Y654" s="6"/>
      <c r="Z654" s="6"/>
      <c r="AA654" s="6"/>
      <c r="AB654" s="6"/>
      <c r="AC654" s="6"/>
      <c r="AD654" s="6"/>
      <c r="AE654" s="6"/>
      <c r="AF654" s="6"/>
      <c r="AG654" s="6"/>
      <c r="AH654" s="6"/>
      <c r="AI654" s="3"/>
      <c r="AJ654" s="6"/>
      <c r="AK654" s="6"/>
    </row>
    <row r="655" spans="1:37">
      <c r="A655" s="6"/>
      <c r="B655" s="3"/>
      <c r="C655" s="6"/>
      <c r="D655" s="6"/>
      <c r="E655" s="6"/>
      <c r="F655" s="6"/>
      <c r="G655" s="6"/>
      <c r="H655" s="6"/>
      <c r="I655" s="6"/>
      <c r="J655" s="19"/>
      <c r="K655" s="3"/>
      <c r="L655" s="3"/>
      <c r="M655" s="3"/>
      <c r="N655" s="3"/>
      <c r="O655" s="3"/>
      <c r="P655" s="3"/>
      <c r="Q655" s="3"/>
      <c r="R655" s="6"/>
      <c r="S655" s="6"/>
      <c r="T655" s="6"/>
      <c r="U655" s="6"/>
      <c r="V655" s="6"/>
      <c r="W655" s="6"/>
      <c r="X655" s="6"/>
      <c r="Y655" s="6"/>
      <c r="Z655" s="6"/>
      <c r="AA655" s="6"/>
      <c r="AB655" s="6"/>
      <c r="AC655" s="6"/>
      <c r="AD655" s="6"/>
      <c r="AE655" s="6"/>
      <c r="AF655" s="6"/>
      <c r="AG655" s="6"/>
      <c r="AH655" s="6"/>
      <c r="AI655" s="3"/>
      <c r="AJ655" s="6"/>
      <c r="AK655" s="6"/>
    </row>
    <row r="656" spans="1:37">
      <c r="A656" s="6"/>
      <c r="B656" s="3"/>
      <c r="C656" s="6"/>
      <c r="D656" s="6"/>
      <c r="E656" s="6"/>
      <c r="F656" s="6"/>
      <c r="G656" s="6"/>
      <c r="H656" s="6"/>
      <c r="I656" s="6"/>
      <c r="J656" s="19"/>
      <c r="K656" s="3"/>
      <c r="L656" s="3"/>
      <c r="M656" s="3"/>
      <c r="N656" s="3"/>
      <c r="O656" s="3"/>
      <c r="P656" s="3"/>
      <c r="Q656" s="3"/>
      <c r="R656" s="6"/>
      <c r="S656" s="6"/>
      <c r="T656" s="6"/>
      <c r="U656" s="6"/>
      <c r="V656" s="6"/>
      <c r="W656" s="6"/>
      <c r="X656" s="6"/>
      <c r="Y656" s="6"/>
      <c r="Z656" s="6"/>
      <c r="AA656" s="6"/>
      <c r="AB656" s="6"/>
      <c r="AC656" s="6"/>
      <c r="AD656" s="6"/>
      <c r="AE656" s="6"/>
      <c r="AF656" s="6"/>
      <c r="AG656" s="6"/>
      <c r="AH656" s="6"/>
      <c r="AI656" s="3"/>
      <c r="AJ656" s="6"/>
      <c r="AK656" s="6"/>
    </row>
    <row r="657" spans="1:37">
      <c r="A657" s="6"/>
      <c r="B657" s="3"/>
      <c r="C657" s="6"/>
      <c r="D657" s="6"/>
      <c r="E657" s="6"/>
      <c r="F657" s="6"/>
      <c r="G657" s="6"/>
      <c r="H657" s="6"/>
      <c r="I657" s="6"/>
      <c r="J657" s="19"/>
      <c r="K657" s="3"/>
      <c r="L657" s="3"/>
      <c r="M657" s="3"/>
      <c r="N657" s="3"/>
      <c r="O657" s="3"/>
      <c r="P657" s="3"/>
      <c r="Q657" s="3"/>
      <c r="R657" s="6"/>
      <c r="S657" s="6"/>
      <c r="T657" s="6"/>
      <c r="U657" s="6"/>
      <c r="V657" s="6"/>
      <c r="W657" s="6"/>
      <c r="X657" s="6"/>
      <c r="Y657" s="6"/>
      <c r="Z657" s="6"/>
      <c r="AA657" s="6"/>
      <c r="AB657" s="6"/>
      <c r="AC657" s="6"/>
      <c r="AD657" s="6"/>
      <c r="AE657" s="6"/>
      <c r="AF657" s="6"/>
      <c r="AG657" s="6"/>
      <c r="AH657" s="6"/>
      <c r="AI657" s="3"/>
      <c r="AJ657" s="6"/>
      <c r="AK657" s="6"/>
    </row>
    <row r="658" spans="1:37">
      <c r="A658" s="6"/>
      <c r="B658" s="3"/>
      <c r="C658" s="6"/>
      <c r="D658" s="6"/>
      <c r="E658" s="6"/>
      <c r="F658" s="6"/>
      <c r="G658" s="6"/>
      <c r="H658" s="6"/>
      <c r="I658" s="6"/>
      <c r="J658" s="19"/>
      <c r="K658" s="3"/>
      <c r="L658" s="3"/>
      <c r="M658" s="3"/>
      <c r="N658" s="3"/>
      <c r="O658" s="3"/>
      <c r="P658" s="3"/>
      <c r="Q658" s="3"/>
      <c r="R658" s="6"/>
      <c r="S658" s="6"/>
      <c r="T658" s="6"/>
      <c r="U658" s="6"/>
      <c r="V658" s="6"/>
      <c r="W658" s="6"/>
      <c r="X658" s="6"/>
      <c r="Y658" s="6"/>
      <c r="Z658" s="6"/>
      <c r="AA658" s="6"/>
      <c r="AB658" s="6"/>
      <c r="AC658" s="6"/>
      <c r="AD658" s="6"/>
      <c r="AE658" s="6"/>
      <c r="AF658" s="6"/>
      <c r="AG658" s="6"/>
      <c r="AH658" s="6"/>
      <c r="AI658" s="3"/>
      <c r="AJ658" s="6"/>
      <c r="AK658" s="6"/>
    </row>
    <row r="659" spans="1:37">
      <c r="A659" s="6"/>
      <c r="B659" s="3"/>
      <c r="C659" s="6"/>
      <c r="D659" s="6"/>
      <c r="E659" s="6"/>
      <c r="F659" s="6"/>
      <c r="G659" s="6"/>
      <c r="H659" s="6"/>
      <c r="I659" s="6"/>
      <c r="J659" s="19"/>
      <c r="K659" s="3"/>
      <c r="L659" s="3"/>
      <c r="M659" s="3"/>
      <c r="N659" s="3"/>
      <c r="O659" s="3"/>
      <c r="P659" s="3"/>
      <c r="Q659" s="3"/>
      <c r="R659" s="6"/>
      <c r="S659" s="6"/>
      <c r="T659" s="6"/>
      <c r="U659" s="6"/>
      <c r="V659" s="6"/>
      <c r="W659" s="6"/>
      <c r="X659" s="6"/>
      <c r="Y659" s="6"/>
      <c r="Z659" s="6"/>
      <c r="AA659" s="6"/>
      <c r="AB659" s="6"/>
      <c r="AC659" s="6"/>
      <c r="AD659" s="6"/>
      <c r="AE659" s="6"/>
      <c r="AF659" s="6"/>
      <c r="AG659" s="6"/>
      <c r="AH659" s="6"/>
      <c r="AI659" s="3"/>
      <c r="AJ659" s="6"/>
      <c r="AK659" s="6"/>
    </row>
    <row r="660" spans="1:37">
      <c r="A660" s="6"/>
      <c r="B660" s="3"/>
      <c r="C660" s="6"/>
      <c r="D660" s="6"/>
      <c r="E660" s="6"/>
      <c r="F660" s="6"/>
      <c r="G660" s="6"/>
      <c r="H660" s="6"/>
      <c r="I660" s="6"/>
      <c r="J660" s="19"/>
      <c r="K660" s="3"/>
      <c r="L660" s="3"/>
      <c r="M660" s="3"/>
      <c r="N660" s="3"/>
      <c r="O660" s="3"/>
      <c r="P660" s="3"/>
      <c r="Q660" s="3"/>
      <c r="R660" s="6"/>
      <c r="S660" s="6"/>
      <c r="T660" s="6"/>
      <c r="U660" s="6"/>
      <c r="V660" s="6"/>
      <c r="W660" s="6"/>
      <c r="X660" s="6"/>
      <c r="Y660" s="6"/>
      <c r="Z660" s="6"/>
      <c r="AA660" s="6"/>
      <c r="AB660" s="6"/>
      <c r="AC660" s="6"/>
      <c r="AD660" s="6"/>
      <c r="AE660" s="6"/>
      <c r="AF660" s="6"/>
      <c r="AG660" s="6"/>
      <c r="AH660" s="6"/>
      <c r="AI660" s="3"/>
      <c r="AJ660" s="6"/>
      <c r="AK660" s="6"/>
    </row>
    <row r="661" spans="1:37">
      <c r="A661" s="6"/>
      <c r="B661" s="3"/>
      <c r="C661" s="6"/>
      <c r="D661" s="6"/>
      <c r="E661" s="6"/>
      <c r="F661" s="6"/>
      <c r="G661" s="6"/>
      <c r="H661" s="6"/>
      <c r="I661" s="6"/>
      <c r="J661" s="19"/>
      <c r="K661" s="3"/>
      <c r="L661" s="3"/>
      <c r="M661" s="3"/>
      <c r="N661" s="3"/>
      <c r="O661" s="3"/>
      <c r="P661" s="3"/>
      <c r="Q661" s="3"/>
      <c r="R661" s="6"/>
      <c r="S661" s="6"/>
      <c r="T661" s="6"/>
      <c r="U661" s="6"/>
      <c r="V661" s="6"/>
      <c r="W661" s="6"/>
      <c r="X661" s="6"/>
      <c r="Y661" s="6"/>
      <c r="Z661" s="6"/>
      <c r="AA661" s="6"/>
      <c r="AB661" s="6"/>
      <c r="AC661" s="6"/>
      <c r="AD661" s="6"/>
      <c r="AE661" s="6"/>
      <c r="AF661" s="6"/>
      <c r="AG661" s="6"/>
      <c r="AH661" s="6"/>
      <c r="AI661" s="3"/>
      <c r="AJ661" s="6"/>
      <c r="AK661" s="6"/>
    </row>
    <row r="662" spans="1:37">
      <c r="A662" s="6"/>
      <c r="B662" s="3"/>
      <c r="C662" s="6"/>
      <c r="D662" s="6"/>
      <c r="E662" s="6"/>
      <c r="F662" s="6"/>
      <c r="G662" s="6"/>
      <c r="H662" s="6"/>
      <c r="I662" s="6"/>
      <c r="J662" s="19"/>
      <c r="K662" s="3"/>
      <c r="L662" s="3"/>
      <c r="M662" s="3"/>
      <c r="N662" s="3"/>
      <c r="O662" s="3"/>
      <c r="P662" s="3"/>
      <c r="Q662" s="3"/>
      <c r="R662" s="6"/>
      <c r="S662" s="6"/>
      <c r="T662" s="6"/>
      <c r="U662" s="6"/>
      <c r="V662" s="6"/>
      <c r="W662" s="6"/>
      <c r="X662" s="6"/>
      <c r="Y662" s="6"/>
      <c r="Z662" s="6"/>
      <c r="AA662" s="6"/>
      <c r="AB662" s="6"/>
      <c r="AC662" s="6"/>
      <c r="AD662" s="6"/>
      <c r="AE662" s="6"/>
      <c r="AF662" s="6"/>
      <c r="AG662" s="6"/>
      <c r="AH662" s="6"/>
      <c r="AI662" s="3"/>
      <c r="AJ662" s="6"/>
      <c r="AK662" s="6"/>
    </row>
    <row r="663" spans="1:37">
      <c r="A663" s="6"/>
      <c r="B663" s="3"/>
      <c r="C663" s="6"/>
      <c r="D663" s="6"/>
      <c r="E663" s="6"/>
      <c r="F663" s="6"/>
      <c r="G663" s="6"/>
      <c r="H663" s="6"/>
      <c r="I663" s="6"/>
      <c r="J663" s="19"/>
      <c r="K663" s="3"/>
      <c r="L663" s="3"/>
      <c r="M663" s="3"/>
      <c r="N663" s="3"/>
      <c r="O663" s="3"/>
      <c r="P663" s="3"/>
      <c r="Q663" s="3"/>
      <c r="R663" s="6"/>
      <c r="S663" s="6"/>
      <c r="T663" s="6"/>
      <c r="U663" s="6"/>
      <c r="V663" s="6"/>
      <c r="W663" s="6"/>
      <c r="X663" s="6"/>
      <c r="Y663" s="6"/>
      <c r="Z663" s="6"/>
      <c r="AA663" s="6"/>
      <c r="AB663" s="6"/>
      <c r="AC663" s="6"/>
      <c r="AD663" s="6"/>
      <c r="AE663" s="6"/>
      <c r="AF663" s="6"/>
      <c r="AG663" s="6"/>
      <c r="AH663" s="6"/>
      <c r="AI663" s="3"/>
      <c r="AJ663" s="6"/>
      <c r="AK663" s="6"/>
    </row>
    <row r="664" spans="1:37">
      <c r="A664" s="6"/>
      <c r="B664" s="3"/>
      <c r="C664" s="6"/>
      <c r="D664" s="6"/>
      <c r="E664" s="6"/>
      <c r="F664" s="6"/>
      <c r="G664" s="6"/>
      <c r="H664" s="6"/>
      <c r="I664" s="6"/>
      <c r="J664" s="19"/>
      <c r="K664" s="3"/>
      <c r="L664" s="3"/>
      <c r="M664" s="3"/>
      <c r="N664" s="3"/>
      <c r="O664" s="3"/>
      <c r="P664" s="3"/>
      <c r="Q664" s="3"/>
      <c r="R664" s="6"/>
      <c r="S664" s="6"/>
      <c r="T664" s="6"/>
      <c r="U664" s="6"/>
      <c r="V664" s="6"/>
      <c r="W664" s="6"/>
      <c r="X664" s="6"/>
      <c r="Y664" s="6"/>
      <c r="Z664" s="6"/>
      <c r="AA664" s="6"/>
      <c r="AB664" s="6"/>
      <c r="AC664" s="6"/>
      <c r="AD664" s="6"/>
      <c r="AE664" s="6"/>
      <c r="AF664" s="6"/>
      <c r="AG664" s="6"/>
      <c r="AH664" s="6"/>
      <c r="AI664" s="3"/>
      <c r="AJ664" s="6"/>
      <c r="AK664" s="6"/>
    </row>
    <row r="665" spans="1:37">
      <c r="A665" s="6"/>
      <c r="B665" s="3"/>
      <c r="C665" s="6"/>
      <c r="D665" s="6"/>
      <c r="E665" s="6"/>
      <c r="F665" s="6"/>
      <c r="G665" s="6"/>
      <c r="H665" s="6"/>
      <c r="I665" s="6"/>
      <c r="J665" s="19"/>
      <c r="K665" s="3"/>
      <c r="L665" s="3"/>
      <c r="M665" s="3"/>
      <c r="N665" s="3"/>
      <c r="O665" s="3"/>
      <c r="P665" s="3"/>
      <c r="Q665" s="3"/>
      <c r="R665" s="6"/>
      <c r="S665" s="6"/>
      <c r="T665" s="6"/>
      <c r="U665" s="6"/>
      <c r="V665" s="6"/>
      <c r="W665" s="6"/>
      <c r="X665" s="6"/>
      <c r="Y665" s="6"/>
      <c r="Z665" s="6"/>
      <c r="AA665" s="6"/>
      <c r="AB665" s="6"/>
      <c r="AC665" s="6"/>
      <c r="AD665" s="6"/>
      <c r="AE665" s="6"/>
      <c r="AF665" s="6"/>
      <c r="AG665" s="6"/>
      <c r="AH665" s="6"/>
      <c r="AI665" s="3"/>
      <c r="AJ665" s="6"/>
      <c r="AK665" s="6"/>
    </row>
    <row r="666" spans="1:37">
      <c r="A666" s="6"/>
      <c r="B666" s="3"/>
      <c r="C666" s="6"/>
      <c r="D666" s="6"/>
      <c r="E666" s="6"/>
      <c r="F666" s="6"/>
      <c r="G666" s="6"/>
      <c r="H666" s="6"/>
      <c r="I666" s="6"/>
      <c r="J666" s="19"/>
      <c r="K666" s="3"/>
      <c r="L666" s="3"/>
      <c r="M666" s="3"/>
      <c r="N666" s="3"/>
      <c r="O666" s="3"/>
      <c r="P666" s="3"/>
      <c r="Q666" s="3"/>
      <c r="R666" s="6"/>
      <c r="S666" s="6"/>
      <c r="T666" s="6"/>
      <c r="U666" s="6"/>
      <c r="V666" s="6"/>
      <c r="W666" s="6"/>
      <c r="X666" s="6"/>
      <c r="Y666" s="6"/>
      <c r="Z666" s="6"/>
      <c r="AA666" s="6"/>
      <c r="AB666" s="6"/>
      <c r="AC666" s="6"/>
      <c r="AD666" s="6"/>
      <c r="AE666" s="6"/>
      <c r="AF666" s="6"/>
      <c r="AG666" s="6"/>
      <c r="AH666" s="6"/>
      <c r="AI666" s="3"/>
      <c r="AJ666" s="6"/>
      <c r="AK666" s="6"/>
    </row>
    <row r="667" spans="1:37">
      <c r="A667" s="6"/>
      <c r="B667" s="3"/>
      <c r="C667" s="6"/>
      <c r="D667" s="6"/>
      <c r="E667" s="6"/>
      <c r="F667" s="6"/>
      <c r="G667" s="6"/>
      <c r="H667" s="6"/>
      <c r="I667" s="6"/>
      <c r="J667" s="19"/>
      <c r="K667" s="3"/>
      <c r="L667" s="3"/>
      <c r="M667" s="3"/>
      <c r="N667" s="3"/>
      <c r="O667" s="3"/>
      <c r="P667" s="3"/>
      <c r="Q667" s="3"/>
      <c r="R667" s="6"/>
      <c r="S667" s="6"/>
      <c r="T667" s="6"/>
      <c r="U667" s="6"/>
      <c r="V667" s="6"/>
      <c r="W667" s="6"/>
      <c r="X667" s="6"/>
      <c r="Y667" s="6"/>
      <c r="Z667" s="6"/>
      <c r="AA667" s="6"/>
      <c r="AB667" s="6"/>
      <c r="AC667" s="6"/>
      <c r="AD667" s="6"/>
      <c r="AE667" s="6"/>
      <c r="AF667" s="6"/>
      <c r="AG667" s="6"/>
      <c r="AH667" s="6"/>
      <c r="AI667" s="3"/>
      <c r="AJ667" s="6"/>
      <c r="AK667" s="6"/>
    </row>
    <row r="668" spans="1:37">
      <c r="A668" s="6"/>
      <c r="B668" s="3"/>
      <c r="C668" s="6"/>
      <c r="D668" s="6"/>
      <c r="E668" s="6"/>
      <c r="F668" s="6"/>
      <c r="G668" s="6"/>
      <c r="H668" s="6"/>
      <c r="I668" s="6"/>
      <c r="J668" s="19"/>
      <c r="K668" s="3"/>
      <c r="L668" s="3"/>
      <c r="M668" s="3"/>
      <c r="N668" s="3"/>
      <c r="O668" s="3"/>
      <c r="P668" s="3"/>
      <c r="Q668" s="3"/>
      <c r="R668" s="6"/>
      <c r="S668" s="6"/>
      <c r="T668" s="6"/>
      <c r="U668" s="6"/>
      <c r="V668" s="6"/>
      <c r="W668" s="6"/>
      <c r="X668" s="6"/>
      <c r="Y668" s="6"/>
      <c r="Z668" s="6"/>
      <c r="AA668" s="6"/>
      <c r="AB668" s="6"/>
      <c r="AC668" s="6"/>
      <c r="AD668" s="6"/>
      <c r="AE668" s="6"/>
      <c r="AF668" s="6"/>
      <c r="AG668" s="6"/>
      <c r="AH668" s="6"/>
      <c r="AI668" s="3"/>
      <c r="AJ668" s="6"/>
      <c r="AK668" s="6"/>
    </row>
    <row r="669" spans="1:37">
      <c r="A669" s="6"/>
      <c r="B669" s="3"/>
      <c r="C669" s="6"/>
      <c r="D669" s="6"/>
      <c r="E669" s="6"/>
      <c r="F669" s="6"/>
      <c r="G669" s="6"/>
      <c r="H669" s="6"/>
      <c r="I669" s="6"/>
      <c r="J669" s="19"/>
      <c r="K669" s="3"/>
      <c r="L669" s="3"/>
      <c r="M669" s="3"/>
      <c r="N669" s="3"/>
      <c r="O669" s="3"/>
      <c r="P669" s="3"/>
      <c r="Q669" s="3"/>
      <c r="R669" s="6"/>
      <c r="S669" s="6"/>
      <c r="T669" s="6"/>
      <c r="U669" s="6"/>
      <c r="V669" s="6"/>
      <c r="W669" s="6"/>
      <c r="X669" s="6"/>
      <c r="Y669" s="6"/>
      <c r="Z669" s="6"/>
      <c r="AA669" s="6"/>
      <c r="AB669" s="6"/>
      <c r="AC669" s="6"/>
      <c r="AD669" s="6"/>
      <c r="AE669" s="6"/>
      <c r="AF669" s="6"/>
      <c r="AG669" s="6"/>
      <c r="AH669" s="6"/>
      <c r="AI669" s="3"/>
      <c r="AJ669" s="6"/>
      <c r="AK669" s="6"/>
    </row>
    <row r="670" spans="1:37">
      <c r="A670" s="6"/>
      <c r="B670" s="3"/>
      <c r="C670" s="6"/>
      <c r="D670" s="6"/>
      <c r="E670" s="6"/>
      <c r="F670" s="6"/>
      <c r="G670" s="6"/>
      <c r="H670" s="6"/>
      <c r="I670" s="6"/>
      <c r="J670" s="19"/>
      <c r="K670" s="3"/>
      <c r="L670" s="3"/>
      <c r="M670" s="3"/>
      <c r="N670" s="3"/>
      <c r="O670" s="3"/>
      <c r="P670" s="3"/>
      <c r="Q670" s="3"/>
      <c r="R670" s="6"/>
      <c r="S670" s="6"/>
      <c r="T670" s="6"/>
      <c r="U670" s="6"/>
      <c r="V670" s="6"/>
      <c r="W670" s="6"/>
      <c r="X670" s="6"/>
      <c r="Y670" s="6"/>
      <c r="Z670" s="6"/>
      <c r="AA670" s="6"/>
      <c r="AB670" s="6"/>
      <c r="AC670" s="6"/>
      <c r="AD670" s="6"/>
      <c r="AE670" s="6"/>
      <c r="AF670" s="6"/>
      <c r="AG670" s="6"/>
      <c r="AH670" s="6"/>
      <c r="AI670" s="3"/>
      <c r="AJ670" s="6"/>
      <c r="AK670" s="6"/>
    </row>
    <row r="671" spans="1:37">
      <c r="A671" s="6"/>
      <c r="B671" s="3"/>
      <c r="C671" s="6"/>
      <c r="D671" s="6"/>
      <c r="E671" s="6"/>
      <c r="F671" s="6"/>
      <c r="G671" s="6"/>
      <c r="H671" s="6"/>
      <c r="I671" s="6"/>
      <c r="J671" s="19"/>
      <c r="K671" s="3"/>
      <c r="L671" s="3"/>
      <c r="M671" s="3"/>
      <c r="N671" s="3"/>
      <c r="O671" s="3"/>
      <c r="P671" s="3"/>
      <c r="Q671" s="3"/>
      <c r="R671" s="6"/>
      <c r="S671" s="6"/>
      <c r="T671" s="6"/>
      <c r="U671" s="6"/>
      <c r="V671" s="6"/>
      <c r="W671" s="6"/>
      <c r="X671" s="6"/>
      <c r="Y671" s="6"/>
      <c r="Z671" s="6"/>
      <c r="AA671" s="6"/>
      <c r="AB671" s="6"/>
      <c r="AC671" s="6"/>
      <c r="AD671" s="6"/>
      <c r="AE671" s="6"/>
      <c r="AF671" s="6"/>
      <c r="AG671" s="6"/>
      <c r="AH671" s="6"/>
      <c r="AI671" s="3"/>
      <c r="AJ671" s="6"/>
      <c r="AK671" s="6"/>
    </row>
    <row r="672" spans="1:37">
      <c r="A672" s="6"/>
      <c r="B672" s="3"/>
      <c r="C672" s="6"/>
      <c r="D672" s="6"/>
      <c r="E672" s="6"/>
      <c r="F672" s="6"/>
      <c r="G672" s="6"/>
      <c r="H672" s="6"/>
      <c r="I672" s="6"/>
      <c r="J672" s="19"/>
      <c r="K672" s="3"/>
      <c r="L672" s="3"/>
      <c r="M672" s="3"/>
      <c r="N672" s="3"/>
      <c r="O672" s="3"/>
      <c r="P672" s="3"/>
      <c r="Q672" s="3"/>
      <c r="R672" s="6"/>
      <c r="S672" s="6"/>
      <c r="T672" s="6"/>
      <c r="U672" s="6"/>
      <c r="V672" s="6"/>
      <c r="W672" s="6"/>
      <c r="X672" s="6"/>
      <c r="Y672" s="6"/>
      <c r="Z672" s="6"/>
      <c r="AA672" s="6"/>
      <c r="AB672" s="6"/>
      <c r="AC672" s="6"/>
      <c r="AD672" s="6"/>
      <c r="AE672" s="6"/>
      <c r="AF672" s="6"/>
      <c r="AG672" s="6"/>
      <c r="AH672" s="6"/>
      <c r="AI672" s="3"/>
      <c r="AJ672" s="6"/>
      <c r="AK672" s="6"/>
    </row>
    <row r="673" spans="1:37">
      <c r="A673" s="6"/>
      <c r="B673" s="3"/>
      <c r="C673" s="6"/>
      <c r="D673" s="6"/>
      <c r="E673" s="6"/>
      <c r="F673" s="6"/>
      <c r="G673" s="6"/>
      <c r="H673" s="6"/>
      <c r="I673" s="6"/>
      <c r="J673" s="19"/>
      <c r="K673" s="3"/>
      <c r="L673" s="3"/>
      <c r="M673" s="3"/>
      <c r="N673" s="3"/>
      <c r="O673" s="3"/>
      <c r="P673" s="3"/>
      <c r="Q673" s="3"/>
      <c r="R673" s="6"/>
      <c r="S673" s="6"/>
      <c r="T673" s="6"/>
      <c r="U673" s="6"/>
      <c r="V673" s="6"/>
      <c r="W673" s="6"/>
      <c r="X673" s="6"/>
      <c r="Y673" s="6"/>
      <c r="Z673" s="6"/>
      <c r="AA673" s="6"/>
      <c r="AB673" s="6"/>
      <c r="AC673" s="6"/>
      <c r="AD673" s="6"/>
      <c r="AE673" s="6"/>
      <c r="AF673" s="6"/>
      <c r="AG673" s="6"/>
      <c r="AH673" s="6"/>
      <c r="AI673" s="3"/>
      <c r="AJ673" s="6"/>
      <c r="AK673" s="6"/>
    </row>
    <row r="674" spans="1:37">
      <c r="A674" s="6"/>
      <c r="B674" s="3"/>
      <c r="C674" s="6"/>
      <c r="D674" s="6"/>
      <c r="E674" s="6"/>
      <c r="F674" s="6"/>
      <c r="G674" s="6"/>
      <c r="H674" s="6"/>
      <c r="I674" s="6"/>
      <c r="J674" s="19"/>
      <c r="K674" s="3"/>
      <c r="L674" s="3"/>
      <c r="M674" s="3"/>
      <c r="N674" s="3"/>
      <c r="O674" s="3"/>
      <c r="P674" s="3"/>
      <c r="Q674" s="3"/>
      <c r="R674" s="6"/>
      <c r="S674" s="6"/>
      <c r="T674" s="6"/>
      <c r="U674" s="6"/>
      <c r="V674" s="6"/>
      <c r="W674" s="6"/>
      <c r="X674" s="6"/>
      <c r="Y674" s="6"/>
      <c r="Z674" s="6"/>
      <c r="AA674" s="6"/>
      <c r="AB674" s="6"/>
      <c r="AC674" s="6"/>
      <c r="AD674" s="6"/>
      <c r="AE674" s="6"/>
      <c r="AF674" s="6"/>
      <c r="AG674" s="6"/>
      <c r="AH674" s="6"/>
      <c r="AI674" s="3"/>
      <c r="AJ674" s="6"/>
      <c r="AK674" s="6"/>
    </row>
    <row r="675" spans="1:37">
      <c r="A675" s="6"/>
      <c r="B675" s="3"/>
      <c r="C675" s="6"/>
      <c r="D675" s="6"/>
      <c r="E675" s="6"/>
      <c r="F675" s="6"/>
      <c r="G675" s="6"/>
      <c r="H675" s="6"/>
      <c r="I675" s="6"/>
      <c r="J675" s="19"/>
      <c r="K675" s="3"/>
      <c r="L675" s="3"/>
      <c r="M675" s="3"/>
      <c r="N675" s="3"/>
      <c r="O675" s="3"/>
      <c r="P675" s="3"/>
      <c r="Q675" s="3"/>
      <c r="R675" s="6"/>
      <c r="S675" s="6"/>
      <c r="T675" s="6"/>
      <c r="U675" s="6"/>
      <c r="V675" s="6"/>
      <c r="W675" s="6"/>
      <c r="X675" s="6"/>
      <c r="Y675" s="6"/>
      <c r="Z675" s="6"/>
      <c r="AA675" s="6"/>
      <c r="AB675" s="6"/>
      <c r="AC675" s="6"/>
      <c r="AD675" s="6"/>
      <c r="AE675" s="6"/>
      <c r="AF675" s="6"/>
      <c r="AG675" s="6"/>
      <c r="AH675" s="6"/>
      <c r="AI675" s="3"/>
      <c r="AJ675" s="6"/>
      <c r="AK675" s="6"/>
    </row>
    <row r="676" spans="1:37">
      <c r="A676" s="6"/>
      <c r="B676" s="3"/>
      <c r="C676" s="6"/>
      <c r="D676" s="6"/>
      <c r="E676" s="6"/>
      <c r="F676" s="6"/>
      <c r="G676" s="6"/>
      <c r="H676" s="6"/>
      <c r="I676" s="6"/>
      <c r="J676" s="19"/>
      <c r="K676" s="3"/>
      <c r="L676" s="3"/>
      <c r="M676" s="3"/>
      <c r="N676" s="3"/>
      <c r="O676" s="3"/>
      <c r="P676" s="3"/>
      <c r="Q676" s="3"/>
      <c r="R676" s="6"/>
      <c r="S676" s="6"/>
      <c r="T676" s="6"/>
      <c r="U676" s="6"/>
      <c r="V676" s="6"/>
      <c r="W676" s="6"/>
      <c r="X676" s="6"/>
      <c r="Y676" s="6"/>
      <c r="Z676" s="6"/>
      <c r="AA676" s="6"/>
      <c r="AB676" s="6"/>
      <c r="AC676" s="6"/>
      <c r="AD676" s="6"/>
      <c r="AE676" s="6"/>
      <c r="AF676" s="6"/>
      <c r="AG676" s="6"/>
      <c r="AH676" s="6"/>
      <c r="AI676" s="3"/>
      <c r="AJ676" s="6"/>
      <c r="AK676" s="6"/>
    </row>
    <row r="677" spans="1:37">
      <c r="A677" s="6"/>
      <c r="B677" s="3"/>
      <c r="C677" s="6"/>
      <c r="D677" s="6"/>
      <c r="E677" s="6"/>
      <c r="F677" s="6"/>
      <c r="G677" s="6"/>
      <c r="H677" s="6"/>
      <c r="I677" s="6"/>
      <c r="J677" s="19"/>
      <c r="K677" s="3"/>
      <c r="L677" s="3"/>
      <c r="M677" s="3"/>
      <c r="N677" s="3"/>
      <c r="O677" s="3"/>
      <c r="P677" s="3"/>
      <c r="Q677" s="3"/>
      <c r="R677" s="6"/>
      <c r="S677" s="6"/>
      <c r="T677" s="6"/>
      <c r="U677" s="6"/>
      <c r="V677" s="6"/>
      <c r="W677" s="6"/>
      <c r="X677" s="6"/>
      <c r="Y677" s="6"/>
      <c r="Z677" s="6"/>
      <c r="AA677" s="6"/>
      <c r="AB677" s="6"/>
      <c r="AC677" s="6"/>
      <c r="AD677" s="6"/>
      <c r="AE677" s="6"/>
      <c r="AF677" s="6"/>
      <c r="AG677" s="6"/>
      <c r="AH677" s="6"/>
      <c r="AI677" s="3"/>
      <c r="AJ677" s="6"/>
      <c r="AK677" s="6"/>
    </row>
    <row r="678" spans="1:37">
      <c r="A678" s="6"/>
      <c r="B678" s="3"/>
      <c r="C678" s="6"/>
      <c r="D678" s="6"/>
      <c r="E678" s="6"/>
      <c r="F678" s="6"/>
      <c r="G678" s="6"/>
      <c r="H678" s="6"/>
      <c r="I678" s="6"/>
      <c r="J678" s="19"/>
      <c r="K678" s="3"/>
      <c r="L678" s="3"/>
      <c r="M678" s="3"/>
      <c r="N678" s="3"/>
      <c r="O678" s="3"/>
      <c r="P678" s="3"/>
      <c r="Q678" s="3"/>
      <c r="R678" s="6"/>
      <c r="S678" s="6"/>
      <c r="T678" s="6"/>
      <c r="U678" s="6"/>
      <c r="V678" s="6"/>
      <c r="W678" s="6"/>
      <c r="X678" s="6"/>
      <c r="Y678" s="6"/>
      <c r="Z678" s="6"/>
      <c r="AA678" s="6"/>
      <c r="AB678" s="6"/>
      <c r="AC678" s="6"/>
      <c r="AD678" s="6"/>
      <c r="AE678" s="6"/>
      <c r="AF678" s="6"/>
      <c r="AG678" s="6"/>
      <c r="AH678" s="6"/>
      <c r="AI678" s="3"/>
      <c r="AJ678" s="6"/>
      <c r="AK678" s="6"/>
    </row>
    <row r="679" spans="1:37">
      <c r="A679" s="6"/>
      <c r="B679" s="3"/>
      <c r="C679" s="6"/>
      <c r="D679" s="6"/>
      <c r="E679" s="6"/>
      <c r="F679" s="6"/>
      <c r="G679" s="6"/>
      <c r="H679" s="6"/>
      <c r="I679" s="6"/>
      <c r="J679" s="19"/>
      <c r="K679" s="3"/>
      <c r="L679" s="3"/>
      <c r="M679" s="3"/>
      <c r="N679" s="3"/>
      <c r="O679" s="3"/>
      <c r="P679" s="3"/>
      <c r="Q679" s="3"/>
      <c r="R679" s="6"/>
      <c r="S679" s="6"/>
      <c r="T679" s="6"/>
      <c r="U679" s="6"/>
      <c r="V679" s="6"/>
      <c r="W679" s="6"/>
      <c r="X679" s="6"/>
      <c r="Y679" s="6"/>
      <c r="Z679" s="6"/>
      <c r="AA679" s="6"/>
      <c r="AB679" s="6"/>
      <c r="AC679" s="6"/>
      <c r="AD679" s="6"/>
      <c r="AE679" s="6"/>
      <c r="AF679" s="6"/>
      <c r="AG679" s="6"/>
      <c r="AH679" s="6"/>
      <c r="AI679" s="3"/>
      <c r="AJ679" s="6"/>
      <c r="AK679" s="6"/>
    </row>
    <row r="680" spans="1:37">
      <c r="A680" s="6"/>
      <c r="B680" s="3"/>
      <c r="C680" s="6"/>
      <c r="D680" s="6"/>
      <c r="E680" s="6"/>
      <c r="F680" s="6"/>
      <c r="G680" s="6"/>
      <c r="H680" s="6"/>
      <c r="I680" s="6"/>
      <c r="J680" s="19"/>
      <c r="K680" s="3"/>
      <c r="L680" s="3"/>
      <c r="M680" s="3"/>
      <c r="N680" s="3"/>
      <c r="O680" s="3"/>
      <c r="P680" s="3"/>
      <c r="Q680" s="3"/>
      <c r="R680" s="6"/>
      <c r="S680" s="6"/>
      <c r="T680" s="6"/>
      <c r="U680" s="6"/>
      <c r="V680" s="6"/>
      <c r="W680" s="6"/>
      <c r="X680" s="6"/>
      <c r="Y680" s="6"/>
      <c r="Z680" s="6"/>
      <c r="AA680" s="6"/>
      <c r="AB680" s="6"/>
      <c r="AC680" s="6"/>
      <c r="AD680" s="6"/>
      <c r="AE680" s="6"/>
      <c r="AF680" s="6"/>
      <c r="AG680" s="6"/>
      <c r="AH680" s="6"/>
      <c r="AI680" s="3"/>
      <c r="AJ680" s="6"/>
      <c r="AK680" s="6"/>
    </row>
    <row r="681" spans="1:37">
      <c r="A681" s="6"/>
      <c r="B681" s="3"/>
      <c r="C681" s="6"/>
      <c r="D681" s="6"/>
      <c r="E681" s="6"/>
      <c r="F681" s="6"/>
      <c r="G681" s="6"/>
      <c r="H681" s="6"/>
      <c r="I681" s="6"/>
      <c r="J681" s="19"/>
      <c r="K681" s="3"/>
      <c r="L681" s="3"/>
      <c r="M681" s="3"/>
      <c r="N681" s="3"/>
      <c r="O681" s="3"/>
      <c r="P681" s="3"/>
      <c r="Q681" s="3"/>
      <c r="R681" s="6"/>
      <c r="S681" s="6"/>
      <c r="T681" s="6"/>
      <c r="U681" s="6"/>
      <c r="V681" s="6"/>
      <c r="W681" s="6"/>
      <c r="X681" s="6"/>
      <c r="Y681" s="6"/>
      <c r="Z681" s="6"/>
      <c r="AA681" s="6"/>
      <c r="AB681" s="6"/>
      <c r="AC681" s="6"/>
      <c r="AD681" s="6"/>
      <c r="AE681" s="6"/>
      <c r="AF681" s="6"/>
      <c r="AG681" s="6"/>
      <c r="AH681" s="6"/>
      <c r="AI681" s="3"/>
      <c r="AJ681" s="6"/>
      <c r="AK681" s="6"/>
    </row>
    <row r="682" spans="1:37">
      <c r="A682" s="6"/>
      <c r="B682" s="3"/>
      <c r="C682" s="6"/>
      <c r="D682" s="6"/>
      <c r="E682" s="6"/>
      <c r="F682" s="6"/>
      <c r="G682" s="6"/>
      <c r="H682" s="6"/>
      <c r="I682" s="6"/>
      <c r="J682" s="19"/>
      <c r="K682" s="3"/>
      <c r="L682" s="3"/>
      <c r="M682" s="3"/>
      <c r="N682" s="3"/>
      <c r="O682" s="3"/>
      <c r="P682" s="3"/>
      <c r="Q682" s="3"/>
      <c r="R682" s="6"/>
      <c r="S682" s="6"/>
      <c r="T682" s="6"/>
      <c r="U682" s="6"/>
      <c r="V682" s="6"/>
      <c r="W682" s="6"/>
      <c r="X682" s="6"/>
      <c r="Y682" s="6"/>
      <c r="Z682" s="6"/>
      <c r="AA682" s="6"/>
      <c r="AB682" s="6"/>
      <c r="AC682" s="6"/>
      <c r="AD682" s="6"/>
      <c r="AE682" s="6"/>
      <c r="AF682" s="6"/>
      <c r="AG682" s="6"/>
      <c r="AH682" s="6"/>
      <c r="AI682" s="3"/>
      <c r="AJ682" s="6"/>
      <c r="AK682" s="6"/>
    </row>
    <row r="683" spans="1:37">
      <c r="A683" s="6"/>
      <c r="B683" s="3"/>
      <c r="C683" s="6"/>
      <c r="D683" s="6"/>
      <c r="E683" s="6"/>
      <c r="F683" s="6"/>
      <c r="G683" s="6"/>
      <c r="H683" s="6"/>
      <c r="I683" s="6"/>
      <c r="J683" s="19"/>
      <c r="K683" s="3"/>
      <c r="L683" s="3"/>
      <c r="M683" s="3"/>
      <c r="N683" s="3"/>
      <c r="O683" s="3"/>
      <c r="P683" s="3"/>
      <c r="Q683" s="3"/>
      <c r="R683" s="6"/>
      <c r="S683" s="6"/>
      <c r="T683" s="6"/>
      <c r="U683" s="6"/>
      <c r="V683" s="6"/>
      <c r="W683" s="6"/>
      <c r="X683" s="6"/>
      <c r="Y683" s="6"/>
      <c r="Z683" s="6"/>
      <c r="AA683" s="6"/>
      <c r="AB683" s="6"/>
      <c r="AC683" s="6"/>
      <c r="AD683" s="6"/>
      <c r="AE683" s="6"/>
      <c r="AF683" s="6"/>
      <c r="AG683" s="6"/>
      <c r="AH683" s="6"/>
      <c r="AI683" s="3"/>
      <c r="AJ683" s="6"/>
      <c r="AK683" s="6"/>
    </row>
    <row r="684" spans="1:37">
      <c r="A684" s="6"/>
      <c r="B684" s="3"/>
      <c r="C684" s="6"/>
      <c r="D684" s="6"/>
      <c r="E684" s="6"/>
      <c r="F684" s="6"/>
      <c r="G684" s="6"/>
      <c r="H684" s="6"/>
      <c r="I684" s="6"/>
      <c r="J684" s="19"/>
      <c r="K684" s="3"/>
      <c r="L684" s="3"/>
      <c r="M684" s="3"/>
      <c r="N684" s="3"/>
      <c r="O684" s="3"/>
      <c r="P684" s="3"/>
      <c r="Q684" s="3"/>
      <c r="R684" s="6"/>
      <c r="S684" s="6"/>
      <c r="T684" s="6"/>
      <c r="U684" s="6"/>
      <c r="V684" s="6"/>
      <c r="W684" s="6"/>
      <c r="X684" s="6"/>
      <c r="Y684" s="6"/>
      <c r="Z684" s="6"/>
      <c r="AA684" s="6"/>
      <c r="AB684" s="6"/>
      <c r="AC684" s="6"/>
      <c r="AD684" s="6"/>
      <c r="AE684" s="6"/>
      <c r="AF684" s="6"/>
      <c r="AG684" s="6"/>
      <c r="AH684" s="6"/>
      <c r="AI684" s="3"/>
      <c r="AJ684" s="6"/>
      <c r="AK684" s="6"/>
    </row>
    <row r="685" spans="1:37">
      <c r="A685" s="6"/>
      <c r="B685" s="3"/>
      <c r="C685" s="6"/>
      <c r="D685" s="6"/>
      <c r="E685" s="6"/>
      <c r="F685" s="6"/>
      <c r="G685" s="6"/>
      <c r="H685" s="6"/>
      <c r="I685" s="6"/>
      <c r="J685" s="19"/>
      <c r="K685" s="3"/>
      <c r="L685" s="3"/>
      <c r="M685" s="3"/>
      <c r="N685" s="3"/>
      <c r="O685" s="3"/>
      <c r="P685" s="3"/>
      <c r="Q685" s="3"/>
      <c r="R685" s="6"/>
      <c r="S685" s="6"/>
      <c r="T685" s="6"/>
      <c r="U685" s="6"/>
      <c r="V685" s="6"/>
      <c r="W685" s="6"/>
      <c r="X685" s="6"/>
      <c r="Y685" s="6"/>
      <c r="Z685" s="6"/>
      <c r="AA685" s="6"/>
      <c r="AB685" s="6"/>
      <c r="AC685" s="6"/>
      <c r="AD685" s="6"/>
      <c r="AE685" s="6"/>
      <c r="AF685" s="6"/>
      <c r="AG685" s="6"/>
      <c r="AH685" s="6"/>
      <c r="AI685" s="3"/>
      <c r="AJ685" s="6"/>
      <c r="AK685" s="6"/>
    </row>
    <row r="686" spans="1:37">
      <c r="A686" s="6"/>
      <c r="B686" s="3"/>
      <c r="C686" s="6"/>
      <c r="D686" s="6"/>
      <c r="E686" s="6"/>
      <c r="F686" s="6"/>
      <c r="G686" s="6"/>
      <c r="H686" s="6"/>
      <c r="I686" s="6"/>
      <c r="J686" s="19"/>
      <c r="K686" s="3"/>
      <c r="L686" s="3"/>
      <c r="M686" s="3"/>
      <c r="N686" s="3"/>
      <c r="O686" s="3"/>
      <c r="P686" s="3"/>
      <c r="Q686" s="3"/>
      <c r="R686" s="6"/>
      <c r="S686" s="6"/>
      <c r="T686" s="6"/>
      <c r="U686" s="6"/>
      <c r="V686" s="6"/>
      <c r="W686" s="6"/>
      <c r="X686" s="6"/>
      <c r="Y686" s="6"/>
      <c r="Z686" s="6"/>
      <c r="AA686" s="6"/>
      <c r="AB686" s="6"/>
      <c r="AC686" s="6"/>
      <c r="AD686" s="6"/>
      <c r="AE686" s="6"/>
      <c r="AF686" s="6"/>
      <c r="AG686" s="6"/>
      <c r="AH686" s="6"/>
      <c r="AI686" s="3"/>
      <c r="AJ686" s="6"/>
      <c r="AK686" s="6"/>
    </row>
    <row r="687" spans="1:37">
      <c r="A687" s="6"/>
      <c r="B687" s="3"/>
      <c r="C687" s="6"/>
      <c r="D687" s="6"/>
      <c r="E687" s="6"/>
      <c r="F687" s="6"/>
      <c r="G687" s="6"/>
      <c r="H687" s="6"/>
      <c r="I687" s="6"/>
      <c r="J687" s="19"/>
      <c r="K687" s="3"/>
      <c r="L687" s="3"/>
      <c r="M687" s="3"/>
      <c r="N687" s="3"/>
      <c r="O687" s="3"/>
      <c r="P687" s="3"/>
      <c r="Q687" s="3"/>
      <c r="R687" s="6"/>
      <c r="S687" s="6"/>
      <c r="T687" s="6"/>
      <c r="U687" s="6"/>
      <c r="V687" s="6"/>
      <c r="W687" s="6"/>
      <c r="X687" s="6"/>
      <c r="Y687" s="6"/>
      <c r="Z687" s="6"/>
      <c r="AA687" s="6"/>
      <c r="AB687" s="6"/>
      <c r="AC687" s="6"/>
      <c r="AD687" s="6"/>
      <c r="AE687" s="6"/>
      <c r="AF687" s="6"/>
      <c r="AG687" s="6"/>
      <c r="AH687" s="6"/>
      <c r="AI687" s="3"/>
      <c r="AJ687" s="6"/>
      <c r="AK687" s="6"/>
    </row>
    <row r="688" spans="1:37">
      <c r="A688" s="6"/>
      <c r="B688" s="3"/>
      <c r="C688" s="6"/>
      <c r="D688" s="6"/>
      <c r="E688" s="6"/>
      <c r="F688" s="6"/>
      <c r="G688" s="6"/>
      <c r="H688" s="6"/>
      <c r="I688" s="6"/>
      <c r="J688" s="19"/>
      <c r="K688" s="3"/>
      <c r="L688" s="3"/>
      <c r="M688" s="3"/>
      <c r="N688" s="3"/>
      <c r="O688" s="3"/>
      <c r="P688" s="3"/>
      <c r="Q688" s="3"/>
      <c r="R688" s="6"/>
      <c r="S688" s="6"/>
      <c r="T688" s="6"/>
      <c r="U688" s="6"/>
      <c r="V688" s="6"/>
      <c r="W688" s="6"/>
      <c r="X688" s="6"/>
      <c r="Y688" s="6"/>
      <c r="Z688" s="6"/>
      <c r="AA688" s="6"/>
      <c r="AB688" s="6"/>
      <c r="AC688" s="6"/>
      <c r="AD688" s="6"/>
      <c r="AE688" s="6"/>
      <c r="AF688" s="6"/>
      <c r="AG688" s="6"/>
      <c r="AH688" s="6"/>
      <c r="AI688" s="3"/>
      <c r="AJ688" s="6"/>
      <c r="AK688" s="6"/>
    </row>
    <row r="689" spans="1:37">
      <c r="A689" s="6"/>
      <c r="B689" s="3"/>
      <c r="C689" s="6"/>
      <c r="D689" s="6"/>
      <c r="E689" s="6"/>
      <c r="F689" s="6"/>
      <c r="G689" s="6"/>
      <c r="H689" s="6"/>
      <c r="I689" s="6"/>
      <c r="J689" s="19"/>
      <c r="K689" s="3"/>
      <c r="L689" s="3"/>
      <c r="M689" s="3"/>
      <c r="N689" s="3"/>
      <c r="O689" s="3"/>
      <c r="P689" s="3"/>
      <c r="Q689" s="3"/>
      <c r="R689" s="6"/>
      <c r="S689" s="6"/>
      <c r="T689" s="6"/>
      <c r="U689" s="6"/>
      <c r="V689" s="6"/>
      <c r="W689" s="6"/>
      <c r="X689" s="6"/>
      <c r="Y689" s="6"/>
      <c r="Z689" s="6"/>
      <c r="AA689" s="6"/>
      <c r="AB689" s="6"/>
      <c r="AC689" s="6"/>
      <c r="AD689" s="6"/>
      <c r="AE689" s="6"/>
      <c r="AF689" s="6"/>
      <c r="AG689" s="6"/>
      <c r="AH689" s="6"/>
      <c r="AI689" s="3"/>
      <c r="AJ689" s="6"/>
      <c r="AK689" s="6"/>
    </row>
    <row r="690" spans="1:37">
      <c r="A690" s="6"/>
      <c r="B690" s="3"/>
      <c r="C690" s="6"/>
      <c r="D690" s="6"/>
      <c r="E690" s="6"/>
      <c r="F690" s="6"/>
      <c r="G690" s="6"/>
      <c r="H690" s="6"/>
      <c r="I690" s="6"/>
      <c r="J690" s="19"/>
      <c r="K690" s="3"/>
      <c r="L690" s="3"/>
      <c r="M690" s="3"/>
      <c r="N690" s="3"/>
      <c r="O690" s="3"/>
      <c r="P690" s="3"/>
      <c r="Q690" s="3"/>
      <c r="R690" s="6"/>
      <c r="S690" s="6"/>
      <c r="T690" s="6"/>
      <c r="U690" s="6"/>
      <c r="V690" s="6"/>
      <c r="W690" s="6"/>
      <c r="X690" s="6"/>
      <c r="Y690" s="6"/>
      <c r="Z690" s="6"/>
      <c r="AA690" s="6"/>
      <c r="AB690" s="6"/>
      <c r="AC690" s="6"/>
      <c r="AD690" s="6"/>
      <c r="AE690" s="6"/>
      <c r="AF690" s="6"/>
      <c r="AG690" s="6"/>
      <c r="AH690" s="6"/>
      <c r="AI690" s="3"/>
      <c r="AJ690" s="6"/>
      <c r="AK690" s="6"/>
    </row>
    <row r="691" spans="1:37">
      <c r="A691" s="6"/>
      <c r="B691" s="3"/>
      <c r="C691" s="6"/>
      <c r="D691" s="6"/>
      <c r="E691" s="6"/>
      <c r="F691" s="6"/>
      <c r="G691" s="6"/>
      <c r="H691" s="6"/>
      <c r="I691" s="6"/>
      <c r="J691" s="19"/>
      <c r="K691" s="3"/>
      <c r="L691" s="3"/>
      <c r="M691" s="3"/>
      <c r="N691" s="3"/>
      <c r="O691" s="3"/>
      <c r="P691" s="3"/>
      <c r="Q691" s="3"/>
      <c r="R691" s="6"/>
      <c r="S691" s="6"/>
      <c r="T691" s="6"/>
      <c r="U691" s="6"/>
      <c r="V691" s="6"/>
      <c r="W691" s="6"/>
      <c r="X691" s="6"/>
      <c r="Y691" s="6"/>
      <c r="Z691" s="6"/>
      <c r="AA691" s="6"/>
      <c r="AB691" s="6"/>
      <c r="AC691" s="6"/>
      <c r="AD691" s="6"/>
      <c r="AE691" s="6"/>
      <c r="AF691" s="6"/>
      <c r="AG691" s="6"/>
      <c r="AH691" s="6"/>
      <c r="AI691" s="3"/>
      <c r="AJ691" s="6"/>
      <c r="AK691" s="6"/>
    </row>
    <row r="692" spans="1:37">
      <c r="A692" s="6"/>
      <c r="B692" s="3"/>
      <c r="C692" s="6"/>
      <c r="D692" s="6"/>
      <c r="E692" s="6"/>
      <c r="F692" s="6"/>
      <c r="G692" s="6"/>
      <c r="H692" s="6"/>
      <c r="I692" s="6"/>
      <c r="J692" s="19"/>
      <c r="K692" s="3"/>
      <c r="L692" s="3"/>
      <c r="M692" s="3"/>
      <c r="N692" s="3"/>
      <c r="O692" s="3"/>
      <c r="P692" s="3"/>
      <c r="Q692" s="3"/>
      <c r="R692" s="6"/>
      <c r="S692" s="6"/>
      <c r="T692" s="6"/>
      <c r="U692" s="6"/>
      <c r="V692" s="6"/>
      <c r="W692" s="6"/>
      <c r="X692" s="6"/>
      <c r="Y692" s="6"/>
      <c r="Z692" s="6"/>
      <c r="AA692" s="6"/>
      <c r="AB692" s="6"/>
      <c r="AC692" s="6"/>
      <c r="AD692" s="6"/>
      <c r="AE692" s="6"/>
      <c r="AF692" s="6"/>
      <c r="AG692" s="6"/>
      <c r="AH692" s="6"/>
      <c r="AI692" s="3"/>
      <c r="AJ692" s="6"/>
      <c r="AK692" s="6"/>
    </row>
    <row r="693" spans="1:37">
      <c r="A693" s="6"/>
      <c r="B693" s="3"/>
      <c r="C693" s="6"/>
      <c r="D693" s="6"/>
      <c r="E693" s="6"/>
      <c r="F693" s="6"/>
      <c r="G693" s="6"/>
      <c r="H693" s="6"/>
      <c r="I693" s="6"/>
      <c r="J693" s="19"/>
      <c r="K693" s="3"/>
      <c r="L693" s="3"/>
      <c r="M693" s="3"/>
      <c r="N693" s="3"/>
      <c r="O693" s="3"/>
      <c r="P693" s="3"/>
      <c r="Q693" s="3"/>
      <c r="R693" s="6"/>
      <c r="S693" s="6"/>
      <c r="T693" s="6"/>
      <c r="U693" s="6"/>
      <c r="V693" s="6"/>
      <c r="W693" s="6"/>
      <c r="X693" s="6"/>
      <c r="Y693" s="6"/>
      <c r="Z693" s="6"/>
      <c r="AA693" s="6"/>
      <c r="AB693" s="6"/>
      <c r="AC693" s="6"/>
      <c r="AD693" s="6"/>
      <c r="AE693" s="6"/>
      <c r="AF693" s="6"/>
      <c r="AG693" s="6"/>
      <c r="AH693" s="6"/>
      <c r="AI693" s="3"/>
      <c r="AJ693" s="6"/>
      <c r="AK693" s="6"/>
    </row>
    <row r="694" spans="1:37">
      <c r="A694" s="6"/>
      <c r="B694" s="3"/>
      <c r="C694" s="6"/>
      <c r="D694" s="6"/>
      <c r="E694" s="6"/>
      <c r="F694" s="6"/>
      <c r="G694" s="6"/>
      <c r="H694" s="6"/>
      <c r="I694" s="6"/>
      <c r="J694" s="19"/>
      <c r="K694" s="3"/>
      <c r="L694" s="3"/>
      <c r="M694" s="3"/>
      <c r="N694" s="3"/>
      <c r="O694" s="3"/>
      <c r="P694" s="3"/>
      <c r="Q694" s="3"/>
      <c r="R694" s="6"/>
      <c r="S694" s="6"/>
      <c r="T694" s="6"/>
      <c r="U694" s="6"/>
      <c r="V694" s="6"/>
      <c r="W694" s="6"/>
      <c r="X694" s="6"/>
      <c r="Y694" s="6"/>
      <c r="Z694" s="6"/>
      <c r="AA694" s="6"/>
      <c r="AB694" s="6"/>
      <c r="AC694" s="6"/>
      <c r="AD694" s="6"/>
      <c r="AE694" s="6"/>
      <c r="AF694" s="6"/>
      <c r="AG694" s="6"/>
      <c r="AH694" s="6"/>
      <c r="AI694" s="3"/>
      <c r="AJ694" s="6"/>
      <c r="AK694" s="6"/>
    </row>
    <row r="695" spans="1:37">
      <c r="A695" s="6"/>
      <c r="B695" s="3"/>
      <c r="C695" s="6"/>
      <c r="D695" s="6"/>
      <c r="E695" s="6"/>
      <c r="F695" s="6"/>
      <c r="G695" s="6"/>
      <c r="H695" s="6"/>
      <c r="I695" s="6"/>
      <c r="J695" s="19"/>
      <c r="K695" s="3"/>
      <c r="L695" s="3"/>
      <c r="M695" s="3"/>
      <c r="N695" s="3"/>
      <c r="O695" s="3"/>
      <c r="P695" s="3"/>
      <c r="Q695" s="3"/>
      <c r="R695" s="6"/>
      <c r="S695" s="6"/>
      <c r="T695" s="6"/>
      <c r="U695" s="6"/>
      <c r="V695" s="6"/>
      <c r="W695" s="6"/>
      <c r="X695" s="6"/>
      <c r="Y695" s="6"/>
      <c r="Z695" s="6"/>
      <c r="AA695" s="6"/>
      <c r="AB695" s="6"/>
      <c r="AC695" s="6"/>
      <c r="AD695" s="6"/>
      <c r="AE695" s="6"/>
      <c r="AF695" s="6"/>
      <c r="AG695" s="6"/>
      <c r="AH695" s="6"/>
      <c r="AI695" s="3"/>
      <c r="AJ695" s="6"/>
      <c r="AK695" s="6"/>
    </row>
    <row r="696" spans="1:37">
      <c r="A696" s="6"/>
      <c r="B696" s="3"/>
      <c r="C696" s="6"/>
      <c r="D696" s="6"/>
      <c r="E696" s="6"/>
      <c r="F696" s="6"/>
      <c r="G696" s="6"/>
      <c r="H696" s="6"/>
      <c r="I696" s="6"/>
      <c r="J696" s="19"/>
      <c r="K696" s="3"/>
      <c r="L696" s="3"/>
      <c r="M696" s="3"/>
      <c r="N696" s="3"/>
      <c r="O696" s="3"/>
      <c r="P696" s="3"/>
      <c r="Q696" s="3"/>
      <c r="R696" s="6"/>
      <c r="S696" s="6"/>
      <c r="T696" s="6"/>
      <c r="U696" s="6"/>
      <c r="V696" s="6"/>
      <c r="W696" s="6"/>
      <c r="X696" s="6"/>
      <c r="Y696" s="6"/>
      <c r="Z696" s="6"/>
      <c r="AA696" s="6"/>
      <c r="AB696" s="6"/>
      <c r="AC696" s="6"/>
      <c r="AD696" s="6"/>
      <c r="AE696" s="6"/>
      <c r="AF696" s="6"/>
      <c r="AG696" s="6"/>
      <c r="AH696" s="6"/>
      <c r="AI696" s="3"/>
      <c r="AJ696" s="6"/>
      <c r="AK696" s="6"/>
    </row>
    <row r="697" spans="1:37">
      <c r="A697" s="6"/>
      <c r="B697" s="3"/>
      <c r="C697" s="6"/>
      <c r="D697" s="6"/>
      <c r="E697" s="6"/>
      <c r="F697" s="6"/>
      <c r="G697" s="6"/>
      <c r="H697" s="6"/>
      <c r="I697" s="6"/>
      <c r="J697" s="19"/>
      <c r="K697" s="3"/>
      <c r="L697" s="3"/>
      <c r="M697" s="3"/>
      <c r="N697" s="3"/>
      <c r="O697" s="3"/>
      <c r="P697" s="3"/>
      <c r="Q697" s="3"/>
      <c r="R697" s="6"/>
      <c r="S697" s="6"/>
      <c r="T697" s="6"/>
      <c r="U697" s="6"/>
      <c r="V697" s="6"/>
      <c r="W697" s="6"/>
      <c r="X697" s="6"/>
      <c r="Y697" s="6"/>
      <c r="Z697" s="6"/>
      <c r="AA697" s="6"/>
      <c r="AB697" s="6"/>
      <c r="AC697" s="6"/>
      <c r="AD697" s="6"/>
      <c r="AE697" s="6"/>
      <c r="AF697" s="6"/>
      <c r="AG697" s="6"/>
      <c r="AH697" s="6"/>
      <c r="AI697" s="3"/>
      <c r="AJ697" s="6"/>
      <c r="AK697" s="6"/>
    </row>
    <row r="698" spans="1:37">
      <c r="A698" s="6"/>
      <c r="B698" s="3"/>
      <c r="C698" s="6"/>
      <c r="D698" s="6"/>
      <c r="E698" s="6"/>
      <c r="F698" s="6"/>
      <c r="G698" s="6"/>
      <c r="H698" s="6"/>
      <c r="I698" s="6"/>
      <c r="J698" s="19"/>
      <c r="K698" s="3"/>
      <c r="L698" s="3"/>
      <c r="M698" s="3"/>
      <c r="N698" s="3"/>
      <c r="O698" s="3"/>
      <c r="P698" s="3"/>
      <c r="Q698" s="3"/>
      <c r="R698" s="6"/>
      <c r="S698" s="6"/>
      <c r="T698" s="6"/>
      <c r="U698" s="6"/>
      <c r="V698" s="6"/>
      <c r="W698" s="6"/>
      <c r="X698" s="6"/>
      <c r="Y698" s="6"/>
      <c r="Z698" s="6"/>
      <c r="AA698" s="6"/>
      <c r="AB698" s="6"/>
      <c r="AC698" s="6"/>
      <c r="AD698" s="6"/>
      <c r="AE698" s="6"/>
      <c r="AF698" s="6"/>
      <c r="AG698" s="6"/>
      <c r="AH698" s="6"/>
      <c r="AI698" s="3"/>
      <c r="AJ698" s="6"/>
      <c r="AK698" s="6"/>
    </row>
    <row r="699" spans="1:37">
      <c r="A699" s="6"/>
      <c r="B699" s="3"/>
      <c r="C699" s="6"/>
      <c r="D699" s="6"/>
      <c r="E699" s="6"/>
      <c r="F699" s="6"/>
      <c r="G699" s="6"/>
      <c r="H699" s="6"/>
      <c r="I699" s="6"/>
      <c r="J699" s="19"/>
      <c r="K699" s="3"/>
      <c r="L699" s="3"/>
      <c r="M699" s="3"/>
      <c r="N699" s="3"/>
      <c r="O699" s="3"/>
      <c r="P699" s="3"/>
      <c r="Q699" s="3"/>
      <c r="R699" s="6"/>
      <c r="S699" s="6"/>
      <c r="T699" s="6"/>
      <c r="U699" s="6"/>
      <c r="V699" s="6"/>
      <c r="W699" s="6"/>
      <c r="X699" s="6"/>
      <c r="Y699" s="6"/>
      <c r="Z699" s="6"/>
      <c r="AA699" s="6"/>
      <c r="AB699" s="6"/>
      <c r="AC699" s="6"/>
      <c r="AD699" s="6"/>
      <c r="AE699" s="6"/>
      <c r="AF699" s="6"/>
      <c r="AG699" s="6"/>
      <c r="AH699" s="6"/>
      <c r="AI699" s="3"/>
      <c r="AJ699" s="6"/>
      <c r="AK699" s="6"/>
    </row>
    <row r="700" spans="1:37">
      <c r="A700" s="6"/>
      <c r="B700" s="3"/>
      <c r="C700" s="6"/>
      <c r="D700" s="6"/>
      <c r="E700" s="6"/>
      <c r="F700" s="6"/>
      <c r="G700" s="6"/>
      <c r="H700" s="6"/>
      <c r="I700" s="6"/>
      <c r="J700" s="19"/>
      <c r="K700" s="3"/>
      <c r="L700" s="3"/>
      <c r="M700" s="3"/>
      <c r="N700" s="3"/>
      <c r="O700" s="3"/>
      <c r="P700" s="3"/>
      <c r="Q700" s="3"/>
      <c r="R700" s="6"/>
      <c r="S700" s="6"/>
      <c r="T700" s="6"/>
      <c r="U700" s="6"/>
      <c r="V700" s="6"/>
      <c r="W700" s="6"/>
      <c r="X700" s="6"/>
      <c r="Y700" s="6"/>
      <c r="Z700" s="6"/>
      <c r="AA700" s="6"/>
      <c r="AB700" s="6"/>
      <c r="AC700" s="6"/>
      <c r="AD700" s="6"/>
      <c r="AE700" s="6"/>
      <c r="AF700" s="6"/>
      <c r="AG700" s="6"/>
      <c r="AH700" s="6"/>
      <c r="AI700" s="3"/>
      <c r="AJ700" s="6"/>
      <c r="AK700" s="6"/>
    </row>
    <row r="701" spans="1:37">
      <c r="A701" s="6"/>
      <c r="B701" s="3"/>
      <c r="C701" s="6"/>
      <c r="D701" s="6"/>
      <c r="E701" s="6"/>
      <c r="F701" s="6"/>
      <c r="G701" s="6"/>
      <c r="H701" s="6"/>
      <c r="I701" s="6"/>
      <c r="J701" s="19"/>
      <c r="K701" s="3"/>
      <c r="L701" s="3"/>
      <c r="M701" s="3"/>
      <c r="N701" s="3"/>
      <c r="O701" s="3"/>
      <c r="P701" s="3"/>
      <c r="Q701" s="3"/>
      <c r="R701" s="6"/>
      <c r="S701" s="6"/>
      <c r="T701" s="6"/>
      <c r="U701" s="6"/>
      <c r="V701" s="6"/>
      <c r="W701" s="6"/>
      <c r="X701" s="6"/>
      <c r="Y701" s="6"/>
      <c r="Z701" s="6"/>
      <c r="AA701" s="6"/>
      <c r="AB701" s="6"/>
      <c r="AC701" s="6"/>
      <c r="AD701" s="6"/>
      <c r="AE701" s="6"/>
      <c r="AF701" s="6"/>
      <c r="AG701" s="6"/>
      <c r="AH701" s="6"/>
      <c r="AI701" s="3"/>
      <c r="AJ701" s="6"/>
      <c r="AK701" s="6"/>
    </row>
    <row r="702" spans="1:37">
      <c r="A702" s="6"/>
      <c r="B702" s="3"/>
      <c r="C702" s="6"/>
      <c r="D702" s="6"/>
      <c r="E702" s="6"/>
      <c r="F702" s="6"/>
      <c r="G702" s="6"/>
      <c r="H702" s="6"/>
      <c r="I702" s="6"/>
      <c r="J702" s="19"/>
      <c r="K702" s="3"/>
      <c r="L702" s="3"/>
      <c r="M702" s="3"/>
      <c r="N702" s="3"/>
      <c r="O702" s="3"/>
      <c r="P702" s="3"/>
      <c r="Q702" s="3"/>
      <c r="R702" s="6"/>
      <c r="S702" s="6"/>
      <c r="T702" s="6"/>
      <c r="U702" s="6"/>
      <c r="V702" s="6"/>
      <c r="W702" s="6"/>
      <c r="X702" s="6"/>
      <c r="Y702" s="6"/>
      <c r="Z702" s="6"/>
      <c r="AA702" s="6"/>
      <c r="AB702" s="6"/>
      <c r="AC702" s="6"/>
      <c r="AD702" s="6"/>
      <c r="AE702" s="6"/>
      <c r="AF702" s="6"/>
      <c r="AG702" s="6"/>
      <c r="AH702" s="6"/>
      <c r="AI702" s="3"/>
      <c r="AJ702" s="6"/>
      <c r="AK702" s="6"/>
    </row>
    <row r="703" spans="1:37">
      <c r="A703" s="6"/>
      <c r="B703" s="3"/>
      <c r="C703" s="6"/>
      <c r="D703" s="6"/>
      <c r="E703" s="6"/>
      <c r="F703" s="6"/>
      <c r="G703" s="6"/>
      <c r="H703" s="6"/>
      <c r="I703" s="6"/>
      <c r="J703" s="19"/>
      <c r="K703" s="3"/>
      <c r="L703" s="3"/>
      <c r="M703" s="3"/>
      <c r="N703" s="3"/>
      <c r="O703" s="3"/>
      <c r="P703" s="3"/>
      <c r="Q703" s="3"/>
      <c r="R703" s="6"/>
      <c r="S703" s="6"/>
      <c r="T703" s="6"/>
      <c r="U703" s="6"/>
      <c r="V703" s="6"/>
      <c r="W703" s="6"/>
      <c r="X703" s="6"/>
      <c r="Y703" s="6"/>
      <c r="Z703" s="6"/>
      <c r="AA703" s="6"/>
      <c r="AB703" s="6"/>
      <c r="AC703" s="6"/>
      <c r="AD703" s="6"/>
      <c r="AE703" s="6"/>
      <c r="AF703" s="6"/>
      <c r="AG703" s="6"/>
      <c r="AH703" s="6"/>
      <c r="AI703" s="3"/>
      <c r="AJ703" s="6"/>
      <c r="AK703" s="6"/>
    </row>
    <row r="704" spans="1:37">
      <c r="A704" s="6"/>
      <c r="B704" s="3"/>
      <c r="C704" s="6"/>
      <c r="D704" s="6"/>
      <c r="E704" s="6"/>
      <c r="F704" s="6"/>
      <c r="G704" s="6"/>
      <c r="H704" s="6"/>
      <c r="I704" s="6"/>
      <c r="J704" s="19"/>
      <c r="K704" s="3"/>
      <c r="L704" s="3"/>
      <c r="M704" s="3"/>
      <c r="N704" s="3"/>
      <c r="O704" s="3"/>
      <c r="P704" s="3"/>
      <c r="Q704" s="3"/>
      <c r="R704" s="6"/>
      <c r="S704" s="6"/>
      <c r="T704" s="6"/>
      <c r="U704" s="6"/>
      <c r="V704" s="6"/>
      <c r="W704" s="6"/>
      <c r="X704" s="6"/>
      <c r="Y704" s="6"/>
      <c r="Z704" s="6"/>
      <c r="AA704" s="6"/>
      <c r="AB704" s="6"/>
      <c r="AC704" s="6"/>
      <c r="AD704" s="6"/>
      <c r="AE704" s="6"/>
      <c r="AF704" s="6"/>
      <c r="AG704" s="6"/>
      <c r="AH704" s="6"/>
      <c r="AI704" s="3"/>
      <c r="AJ704" s="6"/>
      <c r="AK704" s="6"/>
    </row>
    <row r="705" spans="1:37">
      <c r="A705" s="6"/>
      <c r="B705" s="3"/>
      <c r="C705" s="6"/>
      <c r="D705" s="6"/>
      <c r="E705" s="6"/>
      <c r="F705" s="6"/>
      <c r="G705" s="6"/>
      <c r="H705" s="6"/>
      <c r="I705" s="6"/>
      <c r="J705" s="19"/>
      <c r="K705" s="3"/>
      <c r="L705" s="3"/>
      <c r="M705" s="3"/>
      <c r="N705" s="3"/>
      <c r="O705" s="3"/>
      <c r="P705" s="3"/>
      <c r="Q705" s="3"/>
      <c r="R705" s="6"/>
      <c r="S705" s="6"/>
      <c r="T705" s="6"/>
      <c r="U705" s="6"/>
      <c r="V705" s="6"/>
      <c r="W705" s="6"/>
      <c r="X705" s="6"/>
      <c r="Y705" s="6"/>
      <c r="Z705" s="6"/>
      <c r="AA705" s="6"/>
      <c r="AB705" s="6"/>
      <c r="AC705" s="6"/>
      <c r="AD705" s="6"/>
      <c r="AE705" s="6"/>
      <c r="AF705" s="6"/>
      <c r="AG705" s="6"/>
      <c r="AH705" s="6"/>
      <c r="AI705" s="3"/>
      <c r="AJ705" s="6"/>
      <c r="AK705" s="6"/>
    </row>
    <row r="706" spans="1:37">
      <c r="A706" s="6"/>
      <c r="B706" s="3"/>
      <c r="C706" s="6"/>
      <c r="D706" s="6"/>
      <c r="E706" s="6"/>
      <c r="F706" s="6"/>
      <c r="G706" s="6"/>
      <c r="H706" s="6"/>
      <c r="I706" s="6"/>
      <c r="J706" s="19"/>
      <c r="K706" s="3"/>
      <c r="L706" s="3"/>
      <c r="M706" s="3"/>
      <c r="N706" s="3"/>
      <c r="O706" s="3"/>
      <c r="P706" s="3"/>
      <c r="Q706" s="3"/>
      <c r="R706" s="6"/>
      <c r="S706" s="6"/>
      <c r="T706" s="6"/>
      <c r="U706" s="6"/>
      <c r="V706" s="6"/>
      <c r="W706" s="6"/>
      <c r="X706" s="6"/>
      <c r="Y706" s="6"/>
      <c r="Z706" s="6"/>
      <c r="AA706" s="6"/>
      <c r="AB706" s="6"/>
      <c r="AC706" s="6"/>
      <c r="AD706" s="6"/>
      <c r="AE706" s="6"/>
      <c r="AF706" s="6"/>
      <c r="AG706" s="6"/>
      <c r="AH706" s="6"/>
      <c r="AI706" s="3"/>
      <c r="AJ706" s="6"/>
      <c r="AK706" s="6"/>
    </row>
    <row r="707" spans="1:37">
      <c r="A707" s="6"/>
      <c r="B707" s="3"/>
      <c r="C707" s="6"/>
      <c r="D707" s="6"/>
      <c r="E707" s="6"/>
      <c r="F707" s="6"/>
      <c r="G707" s="6"/>
      <c r="H707" s="6"/>
      <c r="I707" s="6"/>
      <c r="J707" s="19"/>
      <c r="K707" s="3"/>
      <c r="L707" s="3"/>
      <c r="M707" s="3"/>
      <c r="N707" s="3"/>
      <c r="O707" s="3"/>
      <c r="P707" s="3"/>
      <c r="Q707" s="3"/>
      <c r="R707" s="6"/>
      <c r="S707" s="6"/>
      <c r="T707" s="6"/>
      <c r="U707" s="6"/>
      <c r="V707" s="6"/>
      <c r="W707" s="6"/>
      <c r="X707" s="6"/>
      <c r="Y707" s="6"/>
      <c r="Z707" s="6"/>
      <c r="AA707" s="6"/>
      <c r="AB707" s="6"/>
      <c r="AC707" s="6"/>
      <c r="AD707" s="6"/>
      <c r="AE707" s="6"/>
      <c r="AF707" s="6"/>
      <c r="AG707" s="6"/>
      <c r="AH707" s="6"/>
      <c r="AI707" s="3"/>
      <c r="AJ707" s="6"/>
      <c r="AK707" s="6"/>
    </row>
    <row r="708" spans="1:37">
      <c r="A708" s="6"/>
      <c r="B708" s="3"/>
      <c r="C708" s="6"/>
      <c r="D708" s="6"/>
      <c r="E708" s="6"/>
      <c r="F708" s="6"/>
      <c r="G708" s="6"/>
      <c r="H708" s="6"/>
      <c r="I708" s="6"/>
      <c r="J708" s="19"/>
      <c r="K708" s="3"/>
      <c r="L708" s="3"/>
      <c r="M708" s="3"/>
      <c r="N708" s="3"/>
      <c r="O708" s="3"/>
      <c r="P708" s="3"/>
      <c r="Q708" s="3"/>
      <c r="R708" s="6"/>
      <c r="S708" s="6"/>
      <c r="T708" s="6"/>
      <c r="U708" s="6"/>
      <c r="V708" s="6"/>
      <c r="W708" s="6"/>
      <c r="X708" s="6"/>
      <c r="Y708" s="6"/>
      <c r="Z708" s="6"/>
      <c r="AA708" s="6"/>
      <c r="AB708" s="6"/>
      <c r="AC708" s="6"/>
      <c r="AD708" s="6"/>
      <c r="AE708" s="6"/>
      <c r="AF708" s="6"/>
      <c r="AG708" s="6"/>
      <c r="AH708" s="6"/>
      <c r="AI708" s="3"/>
      <c r="AJ708" s="6"/>
      <c r="AK708" s="6"/>
    </row>
    <row r="709" spans="1:37">
      <c r="A709" s="6"/>
      <c r="B709" s="3"/>
      <c r="C709" s="6"/>
      <c r="D709" s="6"/>
      <c r="E709" s="6"/>
      <c r="F709" s="6"/>
      <c r="G709" s="6"/>
      <c r="H709" s="6"/>
      <c r="I709" s="6"/>
      <c r="J709" s="19"/>
      <c r="K709" s="3"/>
      <c r="L709" s="3"/>
      <c r="M709" s="3"/>
      <c r="N709" s="3"/>
      <c r="O709" s="3"/>
      <c r="P709" s="3"/>
      <c r="Q709" s="3"/>
      <c r="R709" s="6"/>
      <c r="S709" s="6"/>
      <c r="T709" s="6"/>
      <c r="U709" s="6"/>
      <c r="V709" s="6"/>
      <c r="W709" s="6"/>
      <c r="X709" s="6"/>
      <c r="Y709" s="6"/>
      <c r="Z709" s="6"/>
      <c r="AA709" s="6"/>
      <c r="AB709" s="6"/>
      <c r="AC709" s="6"/>
      <c r="AD709" s="6"/>
      <c r="AE709" s="6"/>
      <c r="AF709" s="6"/>
      <c r="AG709" s="6"/>
      <c r="AH709" s="6"/>
      <c r="AI709" s="3"/>
      <c r="AJ709" s="6"/>
      <c r="AK709" s="6"/>
    </row>
    <row r="710" spans="1:37">
      <c r="A710" s="6"/>
      <c r="B710" s="3"/>
      <c r="C710" s="6"/>
      <c r="D710" s="6"/>
      <c r="E710" s="6"/>
      <c r="F710" s="6"/>
      <c r="G710" s="6"/>
      <c r="H710" s="6"/>
      <c r="I710" s="6"/>
      <c r="J710" s="19"/>
      <c r="K710" s="3"/>
      <c r="L710" s="3"/>
      <c r="M710" s="3"/>
      <c r="N710" s="3"/>
      <c r="O710" s="3"/>
      <c r="P710" s="3"/>
      <c r="Q710" s="3"/>
      <c r="R710" s="6"/>
      <c r="S710" s="6"/>
      <c r="T710" s="6"/>
      <c r="U710" s="6"/>
      <c r="V710" s="6"/>
      <c r="W710" s="6"/>
      <c r="X710" s="6"/>
      <c r="Y710" s="6"/>
      <c r="Z710" s="6"/>
      <c r="AA710" s="6"/>
      <c r="AB710" s="6"/>
      <c r="AC710" s="6"/>
      <c r="AD710" s="6"/>
      <c r="AE710" s="6"/>
      <c r="AF710" s="6"/>
      <c r="AG710" s="6"/>
      <c r="AH710" s="6"/>
      <c r="AI710" s="3"/>
      <c r="AJ710" s="6"/>
      <c r="AK710" s="6"/>
    </row>
    <row r="711" spans="1:37">
      <c r="A711" s="6"/>
      <c r="B711" s="3"/>
      <c r="C711" s="6"/>
      <c r="D711" s="6"/>
      <c r="E711" s="6"/>
      <c r="F711" s="6"/>
      <c r="G711" s="6"/>
      <c r="H711" s="6"/>
      <c r="I711" s="6"/>
      <c r="J711" s="19"/>
      <c r="K711" s="3"/>
      <c r="L711" s="3"/>
      <c r="M711" s="3"/>
      <c r="N711" s="3"/>
      <c r="O711" s="3"/>
      <c r="P711" s="3"/>
      <c r="Q711" s="3"/>
      <c r="R711" s="6"/>
      <c r="S711" s="6"/>
      <c r="T711" s="6"/>
      <c r="U711" s="6"/>
      <c r="V711" s="6"/>
      <c r="W711" s="6"/>
      <c r="X711" s="6"/>
      <c r="Y711" s="6"/>
      <c r="Z711" s="6"/>
      <c r="AA711" s="6"/>
      <c r="AB711" s="6"/>
      <c r="AC711" s="6"/>
      <c r="AD711" s="6"/>
      <c r="AE711" s="6"/>
      <c r="AF711" s="6"/>
      <c r="AG711" s="6"/>
      <c r="AH711" s="6"/>
      <c r="AI711" s="3"/>
      <c r="AJ711" s="6"/>
      <c r="AK711" s="6"/>
    </row>
    <row r="712" spans="1:37">
      <c r="A712" s="6"/>
      <c r="B712" s="3"/>
      <c r="C712" s="6"/>
      <c r="D712" s="6"/>
      <c r="E712" s="6"/>
      <c r="F712" s="6"/>
      <c r="G712" s="6"/>
      <c r="H712" s="6"/>
      <c r="I712" s="6"/>
      <c r="J712" s="19"/>
      <c r="K712" s="3"/>
      <c r="L712" s="3"/>
      <c r="M712" s="3"/>
      <c r="N712" s="3"/>
      <c r="O712" s="3"/>
      <c r="P712" s="3"/>
      <c r="Q712" s="3"/>
      <c r="R712" s="6"/>
      <c r="S712" s="6"/>
      <c r="T712" s="6"/>
      <c r="U712" s="6"/>
      <c r="V712" s="6"/>
      <c r="W712" s="6"/>
      <c r="X712" s="6"/>
      <c r="Y712" s="6"/>
      <c r="Z712" s="6"/>
      <c r="AA712" s="6"/>
      <c r="AB712" s="6"/>
      <c r="AC712" s="6"/>
      <c r="AD712" s="6"/>
      <c r="AE712" s="6"/>
      <c r="AF712" s="6"/>
      <c r="AG712" s="6"/>
      <c r="AH712" s="6"/>
      <c r="AI712" s="3"/>
      <c r="AJ712" s="6"/>
      <c r="AK712" s="6"/>
    </row>
    <row r="713" spans="1:37">
      <c r="A713" s="6"/>
      <c r="B713" s="3"/>
      <c r="C713" s="6"/>
      <c r="D713" s="6"/>
      <c r="E713" s="6"/>
      <c r="F713" s="6"/>
      <c r="G713" s="6"/>
      <c r="H713" s="6"/>
      <c r="I713" s="6"/>
      <c r="J713" s="19"/>
      <c r="K713" s="3"/>
      <c r="L713" s="3"/>
      <c r="M713" s="3"/>
      <c r="N713" s="3"/>
      <c r="O713" s="3"/>
      <c r="P713" s="3"/>
      <c r="Q713" s="3"/>
      <c r="R713" s="6"/>
      <c r="S713" s="6"/>
      <c r="T713" s="6"/>
      <c r="U713" s="6"/>
      <c r="V713" s="6"/>
      <c r="W713" s="6"/>
      <c r="X713" s="6"/>
      <c r="Y713" s="6"/>
      <c r="Z713" s="6"/>
      <c r="AA713" s="6"/>
      <c r="AB713" s="6"/>
      <c r="AC713" s="6"/>
      <c r="AD713" s="6"/>
      <c r="AE713" s="6"/>
      <c r="AF713" s="6"/>
      <c r="AG713" s="6"/>
      <c r="AH713" s="6"/>
      <c r="AI713" s="3"/>
      <c r="AJ713" s="6"/>
      <c r="AK713" s="6"/>
    </row>
    <row r="714" spans="1:37">
      <c r="A714" s="6"/>
      <c r="B714" s="3"/>
      <c r="C714" s="6"/>
      <c r="D714" s="6"/>
      <c r="E714" s="6"/>
      <c r="F714" s="6"/>
      <c r="G714" s="6"/>
      <c r="H714" s="6"/>
      <c r="I714" s="6"/>
      <c r="J714" s="19"/>
      <c r="K714" s="3"/>
      <c r="L714" s="3"/>
      <c r="M714" s="3"/>
      <c r="N714" s="3"/>
      <c r="O714" s="3"/>
      <c r="P714" s="3"/>
      <c r="Q714" s="3"/>
      <c r="R714" s="6"/>
      <c r="S714" s="6"/>
      <c r="T714" s="6"/>
      <c r="U714" s="6"/>
      <c r="V714" s="6"/>
      <c r="W714" s="6"/>
      <c r="X714" s="6"/>
      <c r="Y714" s="6"/>
      <c r="Z714" s="6"/>
      <c r="AA714" s="6"/>
      <c r="AB714" s="6"/>
      <c r="AC714" s="6"/>
      <c r="AD714" s="6"/>
      <c r="AE714" s="6"/>
      <c r="AF714" s="6"/>
      <c r="AG714" s="6"/>
      <c r="AH714" s="6"/>
      <c r="AI714" s="3"/>
      <c r="AJ714" s="6"/>
      <c r="AK714" s="6"/>
    </row>
    <row r="715" spans="1:37">
      <c r="A715" s="6"/>
      <c r="B715" s="3"/>
      <c r="C715" s="6"/>
      <c r="D715" s="6"/>
      <c r="E715" s="6"/>
      <c r="F715" s="6"/>
      <c r="G715" s="6"/>
      <c r="H715" s="6"/>
      <c r="I715" s="6"/>
      <c r="J715" s="19"/>
      <c r="K715" s="3"/>
      <c r="L715" s="3"/>
      <c r="M715" s="3"/>
      <c r="N715" s="3"/>
      <c r="O715" s="3"/>
      <c r="P715" s="3"/>
      <c r="Q715" s="3"/>
      <c r="R715" s="6"/>
      <c r="S715" s="6"/>
      <c r="T715" s="6"/>
      <c r="U715" s="6"/>
      <c r="V715" s="6"/>
      <c r="W715" s="6"/>
      <c r="X715" s="6"/>
      <c r="Y715" s="6"/>
      <c r="Z715" s="6"/>
      <c r="AA715" s="6"/>
      <c r="AB715" s="6"/>
      <c r="AC715" s="6"/>
      <c r="AD715" s="6"/>
      <c r="AE715" s="6"/>
      <c r="AF715" s="6"/>
      <c r="AG715" s="6"/>
      <c r="AH715" s="6"/>
      <c r="AI715" s="3"/>
      <c r="AJ715" s="6"/>
      <c r="AK715" s="6"/>
    </row>
    <row r="716" spans="1:37">
      <c r="A716" s="6"/>
      <c r="B716" s="3"/>
      <c r="C716" s="6"/>
      <c r="D716" s="6"/>
      <c r="E716" s="6"/>
      <c r="F716" s="6"/>
      <c r="G716" s="6"/>
      <c r="H716" s="6"/>
      <c r="I716" s="6"/>
      <c r="J716" s="19"/>
      <c r="K716" s="3"/>
      <c r="L716" s="3"/>
      <c r="M716" s="3"/>
      <c r="N716" s="3"/>
      <c r="O716" s="3"/>
      <c r="P716" s="3"/>
      <c r="Q716" s="3"/>
      <c r="R716" s="6"/>
      <c r="S716" s="6"/>
      <c r="T716" s="6"/>
      <c r="U716" s="6"/>
      <c r="V716" s="6"/>
      <c r="W716" s="6"/>
      <c r="X716" s="6"/>
      <c r="Y716" s="6"/>
      <c r="Z716" s="6"/>
      <c r="AA716" s="6"/>
      <c r="AB716" s="6"/>
      <c r="AC716" s="6"/>
      <c r="AD716" s="6"/>
      <c r="AE716" s="6"/>
      <c r="AF716" s="6"/>
      <c r="AG716" s="6"/>
      <c r="AH716" s="6"/>
      <c r="AI716" s="3"/>
      <c r="AJ716" s="6"/>
      <c r="AK716" s="6"/>
    </row>
    <row r="717" spans="1:37">
      <c r="A717" s="6"/>
      <c r="B717" s="3"/>
      <c r="C717" s="6"/>
      <c r="D717" s="6"/>
      <c r="E717" s="6"/>
      <c r="F717" s="6"/>
      <c r="G717" s="6"/>
      <c r="H717" s="6"/>
      <c r="I717" s="6"/>
      <c r="J717" s="19"/>
      <c r="K717" s="3"/>
      <c r="L717" s="3"/>
      <c r="M717" s="3"/>
      <c r="N717" s="3"/>
      <c r="O717" s="3"/>
      <c r="P717" s="3"/>
      <c r="Q717" s="3"/>
      <c r="R717" s="6"/>
      <c r="S717" s="6"/>
      <c r="T717" s="6"/>
      <c r="U717" s="6"/>
      <c r="V717" s="6"/>
      <c r="W717" s="6"/>
      <c r="X717" s="6"/>
      <c r="Y717" s="6"/>
      <c r="Z717" s="6"/>
      <c r="AA717" s="6"/>
      <c r="AB717" s="6"/>
      <c r="AC717" s="6"/>
      <c r="AD717" s="6"/>
      <c r="AE717" s="6"/>
      <c r="AF717" s="6"/>
      <c r="AG717" s="6"/>
      <c r="AH717" s="6"/>
      <c r="AI717" s="3"/>
      <c r="AJ717" s="6"/>
      <c r="AK717" s="6"/>
    </row>
    <row r="718" spans="1:37">
      <c r="A718" s="6"/>
      <c r="B718" s="3"/>
      <c r="C718" s="6"/>
      <c r="D718" s="6"/>
      <c r="E718" s="6"/>
      <c r="F718" s="6"/>
      <c r="G718" s="6"/>
      <c r="H718" s="6"/>
      <c r="I718" s="6"/>
      <c r="J718" s="19"/>
      <c r="K718" s="3"/>
      <c r="L718" s="3"/>
      <c r="M718" s="3"/>
      <c r="N718" s="3"/>
      <c r="O718" s="3"/>
      <c r="P718" s="3"/>
      <c r="Q718" s="3"/>
      <c r="R718" s="6"/>
      <c r="S718" s="6"/>
      <c r="T718" s="6"/>
      <c r="U718" s="6"/>
      <c r="V718" s="6"/>
      <c r="W718" s="6"/>
      <c r="X718" s="6"/>
      <c r="Y718" s="6"/>
      <c r="Z718" s="6"/>
      <c r="AA718" s="6"/>
      <c r="AB718" s="6"/>
      <c r="AC718" s="6"/>
      <c r="AD718" s="6"/>
      <c r="AE718" s="6"/>
      <c r="AF718" s="6"/>
      <c r="AG718" s="6"/>
      <c r="AH718" s="6"/>
      <c r="AI718" s="3"/>
      <c r="AJ718" s="6"/>
      <c r="AK718" s="6"/>
    </row>
    <row r="719" spans="1:37">
      <c r="A719" s="6"/>
      <c r="B719" s="3"/>
      <c r="C719" s="6"/>
      <c r="D719" s="6"/>
      <c r="E719" s="6"/>
      <c r="F719" s="6"/>
      <c r="G719" s="6"/>
      <c r="H719" s="6"/>
      <c r="I719" s="6"/>
      <c r="J719" s="19"/>
      <c r="K719" s="3"/>
      <c r="L719" s="3"/>
      <c r="M719" s="3"/>
      <c r="N719" s="3"/>
      <c r="O719" s="3"/>
      <c r="P719" s="3"/>
      <c r="Q719" s="3"/>
      <c r="R719" s="6"/>
      <c r="S719" s="6"/>
      <c r="T719" s="6"/>
      <c r="U719" s="6"/>
      <c r="V719" s="6"/>
      <c r="W719" s="6"/>
      <c r="X719" s="6"/>
      <c r="Y719" s="6"/>
      <c r="Z719" s="6"/>
      <c r="AA719" s="6"/>
      <c r="AB719" s="6"/>
      <c r="AC719" s="6"/>
      <c r="AD719" s="6"/>
      <c r="AE719" s="6"/>
      <c r="AF719" s="6"/>
      <c r="AG719" s="6"/>
      <c r="AH719" s="6"/>
      <c r="AI719" s="3"/>
      <c r="AJ719" s="6"/>
      <c r="AK719" s="6"/>
    </row>
    <row r="720" spans="1:37">
      <c r="A720" s="6"/>
      <c r="B720" s="3"/>
      <c r="C720" s="6"/>
      <c r="D720" s="6"/>
      <c r="E720" s="6"/>
      <c r="F720" s="6"/>
      <c r="G720" s="6"/>
      <c r="H720" s="6"/>
      <c r="I720" s="6"/>
      <c r="J720" s="19"/>
      <c r="K720" s="3"/>
      <c r="L720" s="3"/>
      <c r="M720" s="3"/>
      <c r="N720" s="3"/>
      <c r="O720" s="3"/>
      <c r="P720" s="3"/>
      <c r="Q720" s="3"/>
      <c r="R720" s="6"/>
      <c r="S720" s="6"/>
      <c r="T720" s="6"/>
      <c r="U720" s="6"/>
      <c r="V720" s="6"/>
      <c r="W720" s="6"/>
      <c r="X720" s="6"/>
      <c r="Y720" s="6"/>
      <c r="Z720" s="6"/>
      <c r="AA720" s="6"/>
      <c r="AB720" s="6"/>
      <c r="AC720" s="6"/>
      <c r="AD720" s="6"/>
      <c r="AE720" s="6"/>
      <c r="AF720" s="6"/>
      <c r="AG720" s="6"/>
      <c r="AH720" s="6"/>
      <c r="AI720" s="3"/>
      <c r="AJ720" s="6"/>
      <c r="AK720" s="6"/>
    </row>
    <row r="721" spans="1:37">
      <c r="A721" s="6"/>
      <c r="B721" s="3"/>
      <c r="C721" s="6"/>
      <c r="D721" s="6"/>
      <c r="E721" s="6"/>
      <c r="F721" s="6"/>
      <c r="G721" s="6"/>
      <c r="H721" s="6"/>
      <c r="I721" s="6"/>
      <c r="J721" s="19"/>
      <c r="K721" s="3"/>
      <c r="L721" s="3"/>
      <c r="M721" s="3"/>
      <c r="N721" s="3"/>
      <c r="O721" s="3"/>
      <c r="P721" s="3"/>
      <c r="Q721" s="3"/>
      <c r="R721" s="6"/>
      <c r="S721" s="6"/>
      <c r="T721" s="6"/>
      <c r="U721" s="6"/>
      <c r="V721" s="6"/>
      <c r="W721" s="6"/>
      <c r="X721" s="6"/>
      <c r="Y721" s="6"/>
      <c r="Z721" s="6"/>
      <c r="AA721" s="6"/>
      <c r="AB721" s="6"/>
      <c r="AC721" s="6"/>
      <c r="AD721" s="6"/>
      <c r="AE721" s="6"/>
      <c r="AF721" s="6"/>
      <c r="AG721" s="6"/>
      <c r="AH721" s="6"/>
      <c r="AI721" s="3"/>
      <c r="AJ721" s="6"/>
      <c r="AK721" s="6"/>
    </row>
    <row r="722" spans="1:37">
      <c r="A722" s="6"/>
      <c r="B722" s="3"/>
      <c r="C722" s="6"/>
      <c r="D722" s="6"/>
      <c r="E722" s="6"/>
      <c r="F722" s="6"/>
      <c r="G722" s="6"/>
      <c r="H722" s="6"/>
      <c r="I722" s="6"/>
      <c r="J722" s="19"/>
      <c r="K722" s="3"/>
      <c r="L722" s="3"/>
      <c r="M722" s="3"/>
      <c r="N722" s="3"/>
      <c r="O722" s="3"/>
      <c r="P722" s="3"/>
      <c r="Q722" s="3"/>
      <c r="R722" s="6"/>
      <c r="S722" s="6"/>
      <c r="T722" s="6"/>
      <c r="U722" s="6"/>
      <c r="V722" s="6"/>
      <c r="W722" s="6"/>
      <c r="X722" s="6"/>
      <c r="Y722" s="6"/>
      <c r="Z722" s="6"/>
      <c r="AA722" s="6"/>
      <c r="AB722" s="6"/>
      <c r="AC722" s="6"/>
      <c r="AD722" s="6"/>
      <c r="AE722" s="6"/>
      <c r="AF722" s="6"/>
      <c r="AG722" s="6"/>
      <c r="AH722" s="6"/>
      <c r="AI722" s="3"/>
      <c r="AJ722" s="6"/>
      <c r="AK722" s="6"/>
    </row>
    <row r="723" spans="1:37">
      <c r="A723" s="6"/>
      <c r="B723" s="3"/>
      <c r="C723" s="6"/>
      <c r="D723" s="6"/>
      <c r="E723" s="6"/>
      <c r="F723" s="6"/>
      <c r="G723" s="6"/>
      <c r="H723" s="6"/>
      <c r="I723" s="6"/>
      <c r="J723" s="19"/>
      <c r="K723" s="3"/>
      <c r="L723" s="3"/>
      <c r="M723" s="3"/>
      <c r="N723" s="3"/>
      <c r="O723" s="3"/>
      <c r="P723" s="3"/>
      <c r="Q723" s="3"/>
      <c r="R723" s="6"/>
      <c r="S723" s="6"/>
      <c r="T723" s="6"/>
      <c r="U723" s="6"/>
      <c r="V723" s="6"/>
      <c r="W723" s="6"/>
      <c r="X723" s="6"/>
      <c r="Y723" s="6"/>
      <c r="Z723" s="6"/>
      <c r="AA723" s="6"/>
      <c r="AB723" s="6"/>
      <c r="AC723" s="6"/>
      <c r="AD723" s="6"/>
      <c r="AE723" s="6"/>
      <c r="AF723" s="6"/>
      <c r="AG723" s="6"/>
      <c r="AH723" s="6"/>
      <c r="AI723" s="3"/>
      <c r="AJ723" s="6"/>
      <c r="AK723" s="6"/>
    </row>
    <row r="724" spans="1:37">
      <c r="A724" s="6"/>
      <c r="B724" s="3"/>
      <c r="C724" s="6"/>
      <c r="D724" s="6"/>
      <c r="E724" s="6"/>
      <c r="F724" s="6"/>
      <c r="G724" s="6"/>
      <c r="H724" s="6"/>
      <c r="I724" s="6"/>
      <c r="J724" s="19"/>
      <c r="K724" s="3"/>
      <c r="L724" s="3"/>
      <c r="M724" s="3"/>
      <c r="N724" s="3"/>
      <c r="O724" s="3"/>
      <c r="P724" s="3"/>
      <c r="Q724" s="3"/>
      <c r="R724" s="6"/>
      <c r="S724" s="6"/>
      <c r="T724" s="6"/>
      <c r="U724" s="6"/>
      <c r="V724" s="6"/>
      <c r="W724" s="6"/>
      <c r="X724" s="6"/>
      <c r="Y724" s="6"/>
      <c r="Z724" s="6"/>
      <c r="AA724" s="6"/>
      <c r="AB724" s="6"/>
      <c r="AC724" s="6"/>
      <c r="AD724" s="6"/>
      <c r="AE724" s="6"/>
      <c r="AF724" s="6"/>
      <c r="AG724" s="6"/>
      <c r="AH724" s="6"/>
      <c r="AI724" s="3"/>
      <c r="AJ724" s="6"/>
      <c r="AK724" s="6"/>
    </row>
    <row r="725" spans="1:37">
      <c r="A725" s="6"/>
      <c r="B725" s="3"/>
      <c r="C725" s="6"/>
      <c r="D725" s="6"/>
      <c r="E725" s="6"/>
      <c r="F725" s="6"/>
      <c r="G725" s="6"/>
      <c r="H725" s="6"/>
      <c r="I725" s="6"/>
      <c r="J725" s="19"/>
      <c r="K725" s="3"/>
      <c r="L725" s="3"/>
      <c r="M725" s="3"/>
      <c r="N725" s="3"/>
      <c r="O725" s="3"/>
      <c r="P725" s="3"/>
      <c r="Q725" s="3"/>
      <c r="R725" s="6"/>
      <c r="S725" s="6"/>
      <c r="T725" s="6"/>
      <c r="U725" s="6"/>
      <c r="V725" s="6"/>
      <c r="W725" s="6"/>
      <c r="X725" s="6"/>
      <c r="Y725" s="6"/>
      <c r="Z725" s="6"/>
      <c r="AA725" s="6"/>
      <c r="AB725" s="6"/>
      <c r="AC725" s="6"/>
      <c r="AD725" s="6"/>
      <c r="AE725" s="6"/>
      <c r="AF725" s="6"/>
      <c r="AG725" s="6"/>
      <c r="AH725" s="6"/>
      <c r="AI725" s="3"/>
      <c r="AJ725" s="6"/>
      <c r="AK725" s="6"/>
    </row>
    <row r="726" spans="1:37">
      <c r="A726" s="6"/>
      <c r="B726" s="3"/>
      <c r="C726" s="6"/>
      <c r="D726" s="6"/>
      <c r="E726" s="6"/>
      <c r="F726" s="6"/>
      <c r="G726" s="6"/>
      <c r="H726" s="6"/>
      <c r="I726" s="6"/>
      <c r="J726" s="19"/>
      <c r="K726" s="3"/>
      <c r="L726" s="3"/>
      <c r="M726" s="3"/>
      <c r="N726" s="3"/>
      <c r="O726" s="3"/>
      <c r="P726" s="3"/>
      <c r="Q726" s="3"/>
      <c r="R726" s="6"/>
      <c r="S726" s="6"/>
      <c r="T726" s="6"/>
      <c r="U726" s="6"/>
      <c r="V726" s="6"/>
      <c r="W726" s="6"/>
      <c r="X726" s="6"/>
      <c r="Y726" s="6"/>
      <c r="Z726" s="6"/>
      <c r="AA726" s="6"/>
      <c r="AB726" s="6"/>
      <c r="AC726" s="6"/>
      <c r="AD726" s="6"/>
      <c r="AE726" s="6"/>
      <c r="AF726" s="6"/>
      <c r="AG726" s="6"/>
      <c r="AH726" s="6"/>
      <c r="AI726" s="3"/>
      <c r="AJ726" s="6"/>
      <c r="AK726" s="6"/>
    </row>
    <row r="727" spans="1:37">
      <c r="A727" s="6"/>
      <c r="B727" s="3"/>
      <c r="C727" s="6"/>
      <c r="D727" s="6"/>
      <c r="E727" s="6"/>
      <c r="F727" s="6"/>
      <c r="G727" s="6"/>
      <c r="H727" s="6"/>
      <c r="I727" s="6"/>
      <c r="J727" s="19"/>
      <c r="K727" s="3"/>
      <c r="L727" s="3"/>
      <c r="M727" s="3"/>
      <c r="N727" s="3"/>
      <c r="O727" s="3"/>
      <c r="P727" s="3"/>
      <c r="Q727" s="3"/>
      <c r="R727" s="6"/>
      <c r="S727" s="6"/>
      <c r="T727" s="6"/>
      <c r="U727" s="6"/>
      <c r="V727" s="6"/>
      <c r="W727" s="6"/>
      <c r="X727" s="6"/>
      <c r="Y727" s="6"/>
      <c r="Z727" s="6"/>
      <c r="AA727" s="6"/>
      <c r="AB727" s="6"/>
      <c r="AC727" s="6"/>
      <c r="AD727" s="6"/>
      <c r="AE727" s="6"/>
      <c r="AF727" s="6"/>
      <c r="AG727" s="6"/>
      <c r="AH727" s="6"/>
      <c r="AI727" s="3"/>
      <c r="AJ727" s="6"/>
      <c r="AK727" s="6"/>
    </row>
    <row r="728" spans="1:37">
      <c r="A728" s="6"/>
      <c r="B728" s="3"/>
      <c r="C728" s="6"/>
      <c r="D728" s="6"/>
      <c r="E728" s="6"/>
      <c r="F728" s="6"/>
      <c r="G728" s="6"/>
      <c r="H728" s="6"/>
      <c r="I728" s="6"/>
      <c r="J728" s="19"/>
      <c r="K728" s="3"/>
      <c r="L728" s="3"/>
      <c r="M728" s="3"/>
      <c r="N728" s="3"/>
      <c r="O728" s="3"/>
      <c r="P728" s="3"/>
      <c r="Q728" s="3"/>
      <c r="R728" s="6"/>
      <c r="S728" s="6"/>
      <c r="T728" s="6"/>
      <c r="U728" s="6"/>
      <c r="V728" s="6"/>
      <c r="W728" s="6"/>
      <c r="X728" s="6"/>
      <c r="Y728" s="6"/>
      <c r="Z728" s="6"/>
      <c r="AA728" s="6"/>
      <c r="AB728" s="6"/>
      <c r="AC728" s="6"/>
      <c r="AD728" s="6"/>
      <c r="AE728" s="6"/>
      <c r="AF728" s="6"/>
      <c r="AG728" s="6"/>
      <c r="AH728" s="6"/>
      <c r="AI728" s="3"/>
      <c r="AJ728" s="6"/>
      <c r="AK728" s="6"/>
    </row>
    <row r="729" spans="1:37">
      <c r="A729" s="6"/>
      <c r="B729" s="3"/>
      <c r="C729" s="6"/>
      <c r="D729" s="6"/>
      <c r="E729" s="6"/>
      <c r="F729" s="6"/>
      <c r="G729" s="6"/>
      <c r="H729" s="6"/>
      <c r="I729" s="6"/>
      <c r="J729" s="19"/>
      <c r="K729" s="3"/>
      <c r="L729" s="3"/>
      <c r="M729" s="3"/>
      <c r="N729" s="3"/>
      <c r="O729" s="3"/>
      <c r="P729" s="3"/>
      <c r="Q729" s="3"/>
      <c r="R729" s="6"/>
      <c r="S729" s="6"/>
      <c r="T729" s="6"/>
      <c r="U729" s="6"/>
      <c r="V729" s="6"/>
      <c r="W729" s="6"/>
      <c r="X729" s="6"/>
      <c r="Y729" s="6"/>
      <c r="Z729" s="6"/>
      <c r="AA729" s="6"/>
      <c r="AB729" s="6"/>
      <c r="AC729" s="6"/>
      <c r="AD729" s="6"/>
      <c r="AE729" s="6"/>
      <c r="AF729" s="6"/>
      <c r="AG729" s="6"/>
      <c r="AH729" s="6"/>
      <c r="AI729" s="3"/>
      <c r="AJ729" s="6"/>
      <c r="AK729" s="6"/>
    </row>
    <row r="730" spans="1:37">
      <c r="A730" s="6"/>
      <c r="B730" s="3"/>
      <c r="C730" s="6"/>
      <c r="D730" s="6"/>
      <c r="E730" s="6"/>
      <c r="F730" s="6"/>
      <c r="G730" s="6"/>
      <c r="H730" s="6"/>
      <c r="I730" s="6"/>
      <c r="J730" s="19"/>
      <c r="K730" s="3"/>
      <c r="L730" s="3"/>
      <c r="M730" s="3"/>
      <c r="N730" s="3"/>
      <c r="O730" s="3"/>
      <c r="P730" s="3"/>
      <c r="Q730" s="3"/>
      <c r="R730" s="6"/>
      <c r="S730" s="6"/>
      <c r="T730" s="6"/>
      <c r="U730" s="6"/>
      <c r="V730" s="6"/>
      <c r="W730" s="6"/>
      <c r="X730" s="6"/>
      <c r="Y730" s="6"/>
      <c r="Z730" s="6"/>
      <c r="AA730" s="6"/>
      <c r="AB730" s="6"/>
      <c r="AC730" s="6"/>
      <c r="AD730" s="6"/>
      <c r="AE730" s="6"/>
      <c r="AF730" s="6"/>
      <c r="AG730" s="6"/>
      <c r="AH730" s="6"/>
      <c r="AI730" s="3"/>
      <c r="AJ730" s="6"/>
      <c r="AK730" s="6"/>
    </row>
    <row r="731" spans="1:37">
      <c r="A731" s="6"/>
      <c r="B731" s="3"/>
      <c r="C731" s="6"/>
      <c r="D731" s="6"/>
      <c r="E731" s="6"/>
      <c r="F731" s="6"/>
      <c r="G731" s="6"/>
      <c r="H731" s="6"/>
      <c r="I731" s="6"/>
      <c r="J731" s="19"/>
      <c r="K731" s="3"/>
      <c r="L731" s="3"/>
      <c r="M731" s="3"/>
      <c r="N731" s="3"/>
      <c r="O731" s="3"/>
      <c r="P731" s="3"/>
      <c r="Q731" s="3"/>
      <c r="R731" s="6"/>
      <c r="S731" s="6"/>
      <c r="T731" s="6"/>
      <c r="U731" s="6"/>
      <c r="V731" s="6"/>
      <c r="W731" s="6"/>
      <c r="X731" s="6"/>
      <c r="Y731" s="6"/>
      <c r="Z731" s="6"/>
      <c r="AA731" s="6"/>
      <c r="AB731" s="6"/>
      <c r="AC731" s="6"/>
      <c r="AD731" s="6"/>
      <c r="AE731" s="6"/>
      <c r="AF731" s="6"/>
      <c r="AG731" s="6"/>
      <c r="AH731" s="6"/>
      <c r="AI731" s="3"/>
      <c r="AJ731" s="6"/>
      <c r="AK731" s="6"/>
    </row>
    <row r="732" spans="1:37">
      <c r="A732" s="6"/>
      <c r="B732" s="3"/>
      <c r="C732" s="6"/>
      <c r="D732" s="6"/>
      <c r="E732" s="6"/>
      <c r="F732" s="6"/>
      <c r="G732" s="6"/>
      <c r="H732" s="6"/>
      <c r="I732" s="6"/>
      <c r="J732" s="19"/>
      <c r="K732" s="3"/>
      <c r="L732" s="3"/>
      <c r="M732" s="3"/>
      <c r="N732" s="3"/>
      <c r="O732" s="3"/>
      <c r="P732" s="3"/>
      <c r="Q732" s="3"/>
      <c r="R732" s="6"/>
      <c r="S732" s="6"/>
      <c r="T732" s="6"/>
      <c r="U732" s="6"/>
      <c r="V732" s="6"/>
      <c r="W732" s="6"/>
      <c r="X732" s="6"/>
      <c r="Y732" s="6"/>
      <c r="Z732" s="6"/>
      <c r="AA732" s="6"/>
      <c r="AB732" s="6"/>
      <c r="AC732" s="6"/>
      <c r="AD732" s="6"/>
      <c r="AE732" s="6"/>
      <c r="AF732" s="6"/>
      <c r="AG732" s="6"/>
      <c r="AH732" s="6"/>
      <c r="AI732" s="3"/>
      <c r="AJ732" s="6"/>
      <c r="AK732" s="6"/>
    </row>
    <row r="733" spans="1:37">
      <c r="A733" s="6"/>
      <c r="B733" s="3"/>
      <c r="C733" s="6"/>
      <c r="D733" s="6"/>
      <c r="E733" s="6"/>
      <c r="F733" s="6"/>
      <c r="G733" s="6"/>
      <c r="H733" s="6"/>
      <c r="I733" s="6"/>
      <c r="J733" s="19"/>
      <c r="K733" s="3"/>
      <c r="L733" s="3"/>
      <c r="M733" s="3"/>
      <c r="N733" s="3"/>
      <c r="O733" s="3"/>
      <c r="P733" s="3"/>
      <c r="Q733" s="3"/>
      <c r="R733" s="6"/>
      <c r="S733" s="6"/>
      <c r="T733" s="6"/>
      <c r="U733" s="6"/>
      <c r="V733" s="6"/>
      <c r="W733" s="6"/>
      <c r="X733" s="6"/>
      <c r="Y733" s="6"/>
      <c r="Z733" s="6"/>
      <c r="AA733" s="6"/>
      <c r="AB733" s="6"/>
      <c r="AC733" s="6"/>
      <c r="AD733" s="6"/>
      <c r="AE733" s="6"/>
      <c r="AF733" s="6"/>
      <c r="AG733" s="6"/>
      <c r="AH733" s="6"/>
      <c r="AI733" s="3"/>
      <c r="AJ733" s="6"/>
      <c r="AK733" s="6"/>
    </row>
    <row r="734" spans="1:37">
      <c r="A734" s="6"/>
      <c r="B734" s="3"/>
      <c r="C734" s="6"/>
      <c r="D734" s="6"/>
      <c r="E734" s="6"/>
      <c r="F734" s="6"/>
      <c r="G734" s="6"/>
      <c r="H734" s="6"/>
      <c r="I734" s="6"/>
      <c r="J734" s="19"/>
      <c r="K734" s="3"/>
      <c r="L734" s="3"/>
      <c r="M734" s="3"/>
      <c r="N734" s="3"/>
      <c r="O734" s="3"/>
      <c r="P734" s="3"/>
      <c r="Q734" s="3"/>
      <c r="R734" s="6"/>
      <c r="S734" s="6"/>
      <c r="T734" s="6"/>
      <c r="U734" s="6"/>
      <c r="V734" s="6"/>
      <c r="W734" s="6"/>
      <c r="X734" s="6"/>
      <c r="Y734" s="6"/>
      <c r="Z734" s="6"/>
      <c r="AA734" s="6"/>
      <c r="AB734" s="6"/>
      <c r="AC734" s="6"/>
      <c r="AD734" s="6"/>
      <c r="AE734" s="6"/>
      <c r="AF734" s="6"/>
      <c r="AG734" s="6"/>
      <c r="AH734" s="6"/>
      <c r="AI734" s="3"/>
      <c r="AJ734" s="6"/>
      <c r="AK734" s="6"/>
    </row>
    <row r="735" spans="1:37">
      <c r="A735" s="6"/>
      <c r="B735" s="3"/>
      <c r="C735" s="6"/>
      <c r="D735" s="6"/>
      <c r="E735" s="6"/>
      <c r="F735" s="6"/>
      <c r="G735" s="6"/>
      <c r="H735" s="6"/>
      <c r="I735" s="6"/>
      <c r="J735" s="19"/>
      <c r="K735" s="3"/>
      <c r="L735" s="3"/>
      <c r="M735" s="3"/>
      <c r="N735" s="3"/>
      <c r="O735" s="3"/>
      <c r="P735" s="3"/>
      <c r="Q735" s="3"/>
      <c r="R735" s="6"/>
      <c r="S735" s="6"/>
      <c r="T735" s="6"/>
      <c r="U735" s="6"/>
      <c r="V735" s="6"/>
      <c r="W735" s="6"/>
      <c r="X735" s="6"/>
      <c r="Y735" s="6"/>
      <c r="Z735" s="6"/>
      <c r="AA735" s="6"/>
      <c r="AB735" s="6"/>
      <c r="AC735" s="6"/>
      <c r="AD735" s="6"/>
      <c r="AE735" s="6"/>
      <c r="AF735" s="6"/>
      <c r="AG735" s="6"/>
      <c r="AH735" s="6"/>
      <c r="AI735" s="3"/>
      <c r="AJ735" s="6"/>
      <c r="AK735" s="6"/>
    </row>
    <row r="736" spans="1:37">
      <c r="A736" s="6"/>
      <c r="B736" s="3"/>
      <c r="C736" s="6"/>
      <c r="D736" s="6"/>
      <c r="E736" s="6"/>
      <c r="F736" s="6"/>
      <c r="G736" s="6"/>
      <c r="H736" s="6"/>
      <c r="I736" s="6"/>
      <c r="J736" s="19"/>
      <c r="K736" s="3"/>
      <c r="L736" s="3"/>
      <c r="M736" s="3"/>
      <c r="N736" s="3"/>
      <c r="O736" s="3"/>
      <c r="P736" s="3"/>
      <c r="Q736" s="3"/>
      <c r="R736" s="6"/>
      <c r="S736" s="6"/>
      <c r="T736" s="6"/>
      <c r="U736" s="6"/>
      <c r="V736" s="6"/>
      <c r="W736" s="6"/>
      <c r="X736" s="6"/>
      <c r="Y736" s="6"/>
      <c r="Z736" s="6"/>
      <c r="AA736" s="6"/>
      <c r="AB736" s="6"/>
      <c r="AC736" s="6"/>
      <c r="AD736" s="6"/>
      <c r="AE736" s="6"/>
      <c r="AF736" s="6"/>
      <c r="AG736" s="6"/>
      <c r="AH736" s="6"/>
      <c r="AI736" s="3"/>
      <c r="AJ736" s="6"/>
      <c r="AK736" s="6"/>
    </row>
    <row r="737" spans="1:37">
      <c r="A737" s="6"/>
      <c r="B737" s="3"/>
      <c r="C737" s="6"/>
      <c r="D737" s="6"/>
      <c r="E737" s="6"/>
      <c r="F737" s="6"/>
      <c r="G737" s="6"/>
      <c r="H737" s="6"/>
      <c r="I737" s="6"/>
      <c r="J737" s="19"/>
      <c r="K737" s="3"/>
      <c r="L737" s="3"/>
      <c r="M737" s="3"/>
      <c r="N737" s="3"/>
      <c r="O737" s="3"/>
      <c r="P737" s="3"/>
      <c r="Q737" s="3"/>
      <c r="R737" s="6"/>
      <c r="S737" s="6"/>
      <c r="T737" s="6"/>
      <c r="U737" s="6"/>
      <c r="V737" s="6"/>
      <c r="W737" s="6"/>
      <c r="X737" s="6"/>
      <c r="Y737" s="6"/>
      <c r="Z737" s="6"/>
      <c r="AA737" s="6"/>
      <c r="AB737" s="6"/>
      <c r="AC737" s="6"/>
      <c r="AD737" s="6"/>
      <c r="AE737" s="6"/>
      <c r="AF737" s="6"/>
      <c r="AG737" s="6"/>
      <c r="AH737" s="6"/>
      <c r="AI737" s="3"/>
      <c r="AJ737" s="6"/>
      <c r="AK737" s="6"/>
    </row>
    <row r="738" spans="1:37">
      <c r="A738" s="6"/>
      <c r="B738" s="3"/>
      <c r="C738" s="6"/>
      <c r="D738" s="6"/>
      <c r="E738" s="6"/>
      <c r="F738" s="6"/>
      <c r="G738" s="6"/>
      <c r="H738" s="6"/>
      <c r="I738" s="6"/>
      <c r="J738" s="19"/>
      <c r="K738" s="3"/>
      <c r="L738" s="3"/>
      <c r="M738" s="3"/>
      <c r="N738" s="3"/>
      <c r="O738" s="3"/>
      <c r="P738" s="3"/>
      <c r="Q738" s="3"/>
      <c r="R738" s="6"/>
      <c r="S738" s="6"/>
      <c r="T738" s="6"/>
      <c r="U738" s="6"/>
      <c r="V738" s="6"/>
      <c r="W738" s="6"/>
      <c r="X738" s="6"/>
      <c r="Y738" s="6"/>
      <c r="Z738" s="6"/>
      <c r="AA738" s="6"/>
      <c r="AB738" s="6"/>
      <c r="AC738" s="6"/>
      <c r="AD738" s="6"/>
      <c r="AE738" s="6"/>
      <c r="AF738" s="6"/>
      <c r="AG738" s="6"/>
      <c r="AH738" s="6"/>
      <c r="AI738" s="3"/>
      <c r="AJ738" s="6"/>
      <c r="AK738" s="6"/>
    </row>
    <row r="739" spans="1:37">
      <c r="A739" s="6"/>
      <c r="B739" s="3"/>
      <c r="C739" s="6"/>
      <c r="D739" s="6"/>
      <c r="E739" s="6"/>
      <c r="F739" s="6"/>
      <c r="G739" s="6"/>
      <c r="H739" s="6"/>
      <c r="I739" s="6"/>
      <c r="J739" s="19"/>
      <c r="K739" s="3"/>
      <c r="L739" s="3"/>
      <c r="M739" s="3"/>
      <c r="N739" s="3"/>
      <c r="O739" s="3"/>
      <c r="P739" s="3"/>
      <c r="Q739" s="3"/>
      <c r="R739" s="6"/>
      <c r="S739" s="6"/>
      <c r="T739" s="6"/>
      <c r="U739" s="6"/>
      <c r="V739" s="6"/>
      <c r="W739" s="6"/>
      <c r="X739" s="6"/>
      <c r="Y739" s="6"/>
      <c r="Z739" s="6"/>
      <c r="AA739" s="6"/>
      <c r="AB739" s="6"/>
      <c r="AC739" s="6"/>
      <c r="AD739" s="6"/>
      <c r="AE739" s="6"/>
      <c r="AF739" s="6"/>
      <c r="AG739" s="6"/>
      <c r="AH739" s="6"/>
      <c r="AI739" s="3"/>
      <c r="AJ739" s="6"/>
      <c r="AK739" s="6"/>
    </row>
    <row r="740" spans="1:37">
      <c r="A740" s="6"/>
      <c r="B740" s="3"/>
      <c r="C740" s="6"/>
      <c r="D740" s="6"/>
      <c r="E740" s="6"/>
      <c r="F740" s="6"/>
      <c r="G740" s="6"/>
      <c r="H740" s="6"/>
      <c r="I740" s="6"/>
      <c r="J740" s="19"/>
      <c r="K740" s="3"/>
      <c r="L740" s="3"/>
      <c r="M740" s="3"/>
      <c r="N740" s="3"/>
      <c r="O740" s="3"/>
      <c r="P740" s="3"/>
      <c r="Q740" s="3"/>
      <c r="R740" s="6"/>
      <c r="S740" s="6"/>
      <c r="T740" s="6"/>
      <c r="U740" s="6"/>
      <c r="V740" s="6"/>
      <c r="W740" s="6"/>
      <c r="X740" s="6"/>
      <c r="Y740" s="6"/>
      <c r="Z740" s="6"/>
      <c r="AA740" s="6"/>
      <c r="AB740" s="6"/>
      <c r="AC740" s="6"/>
      <c r="AD740" s="6"/>
      <c r="AE740" s="6"/>
      <c r="AF740" s="6"/>
      <c r="AG740" s="6"/>
      <c r="AH740" s="6"/>
      <c r="AI740" s="3"/>
      <c r="AJ740" s="6"/>
      <c r="AK740" s="6"/>
    </row>
    <row r="741" spans="1:37">
      <c r="A741" s="6"/>
      <c r="B741" s="3"/>
      <c r="C741" s="6"/>
      <c r="D741" s="6"/>
      <c r="E741" s="6"/>
      <c r="F741" s="6"/>
      <c r="G741" s="6"/>
      <c r="H741" s="6"/>
      <c r="I741" s="6"/>
      <c r="J741" s="19"/>
      <c r="K741" s="3"/>
      <c r="L741" s="3"/>
      <c r="M741" s="3"/>
      <c r="N741" s="3"/>
      <c r="O741" s="3"/>
      <c r="P741" s="3"/>
      <c r="Q741" s="3"/>
      <c r="R741" s="6"/>
      <c r="S741" s="6"/>
      <c r="T741" s="6"/>
      <c r="U741" s="6"/>
      <c r="V741" s="6"/>
      <c r="W741" s="6"/>
      <c r="X741" s="6"/>
      <c r="Y741" s="6"/>
      <c r="Z741" s="6"/>
      <c r="AA741" s="6"/>
      <c r="AB741" s="6"/>
      <c r="AC741" s="6"/>
      <c r="AD741" s="6"/>
      <c r="AE741" s="6"/>
      <c r="AF741" s="6"/>
      <c r="AG741" s="6"/>
      <c r="AH741" s="6"/>
      <c r="AI741" s="3"/>
      <c r="AJ741" s="6"/>
      <c r="AK741" s="6"/>
    </row>
    <row r="742" spans="1:37">
      <c r="A742" s="6"/>
      <c r="B742" s="3"/>
      <c r="C742" s="6"/>
      <c r="D742" s="6"/>
      <c r="E742" s="6"/>
      <c r="F742" s="6"/>
      <c r="G742" s="6"/>
      <c r="H742" s="6"/>
      <c r="I742" s="6"/>
      <c r="J742" s="19"/>
      <c r="K742" s="3"/>
      <c r="L742" s="3"/>
      <c r="M742" s="3"/>
      <c r="N742" s="3"/>
      <c r="O742" s="3"/>
      <c r="P742" s="3"/>
      <c r="Q742" s="3"/>
      <c r="R742" s="6"/>
      <c r="S742" s="6"/>
      <c r="T742" s="6"/>
      <c r="U742" s="6"/>
      <c r="V742" s="6"/>
      <c r="W742" s="6"/>
      <c r="X742" s="6"/>
      <c r="Y742" s="6"/>
      <c r="Z742" s="6"/>
      <c r="AA742" s="6"/>
      <c r="AB742" s="6"/>
      <c r="AC742" s="6"/>
      <c r="AD742" s="6"/>
      <c r="AE742" s="6"/>
      <c r="AF742" s="6"/>
      <c r="AG742" s="6"/>
      <c r="AH742" s="6"/>
      <c r="AI742" s="3"/>
      <c r="AJ742" s="6"/>
      <c r="AK742" s="6"/>
    </row>
    <row r="743" spans="1:37">
      <c r="A743" s="6"/>
      <c r="B743" s="3"/>
      <c r="C743" s="6"/>
      <c r="D743" s="6"/>
      <c r="E743" s="6"/>
      <c r="F743" s="6"/>
      <c r="G743" s="6"/>
      <c r="H743" s="6"/>
      <c r="I743" s="6"/>
      <c r="J743" s="19"/>
      <c r="K743" s="3"/>
      <c r="L743" s="3"/>
      <c r="M743" s="3"/>
      <c r="N743" s="3"/>
      <c r="O743" s="3"/>
      <c r="P743" s="3"/>
      <c r="Q743" s="3"/>
      <c r="R743" s="6"/>
      <c r="S743" s="6"/>
      <c r="T743" s="6"/>
      <c r="U743" s="6"/>
      <c r="V743" s="6"/>
      <c r="W743" s="6"/>
      <c r="X743" s="6"/>
      <c r="Y743" s="6"/>
      <c r="Z743" s="6"/>
      <c r="AA743" s="6"/>
      <c r="AB743" s="6"/>
      <c r="AC743" s="6"/>
      <c r="AD743" s="6"/>
      <c r="AE743" s="6"/>
      <c r="AF743" s="6"/>
      <c r="AG743" s="6"/>
      <c r="AH743" s="6"/>
      <c r="AI743" s="3"/>
      <c r="AJ743" s="6"/>
      <c r="AK743" s="6"/>
    </row>
    <row r="744" spans="1:37">
      <c r="A744" s="6"/>
      <c r="B744" s="3"/>
      <c r="C744" s="6"/>
      <c r="D744" s="6"/>
      <c r="E744" s="6"/>
      <c r="F744" s="6"/>
      <c r="G744" s="6"/>
      <c r="H744" s="6"/>
      <c r="I744" s="6"/>
      <c r="J744" s="19"/>
      <c r="K744" s="3"/>
      <c r="L744" s="3"/>
      <c r="M744" s="3"/>
      <c r="N744" s="3"/>
      <c r="O744" s="3"/>
      <c r="P744" s="3"/>
      <c r="Q744" s="3"/>
      <c r="R744" s="6"/>
      <c r="S744" s="6"/>
      <c r="T744" s="6"/>
      <c r="U744" s="6"/>
      <c r="V744" s="6"/>
      <c r="W744" s="6"/>
      <c r="X744" s="6"/>
      <c r="Y744" s="6"/>
      <c r="Z744" s="6"/>
      <c r="AA744" s="6"/>
      <c r="AB744" s="6"/>
      <c r="AC744" s="6"/>
      <c r="AD744" s="6"/>
      <c r="AE744" s="6"/>
      <c r="AF744" s="6"/>
      <c r="AG744" s="6"/>
      <c r="AH744" s="6"/>
      <c r="AI744" s="3"/>
      <c r="AJ744" s="6"/>
      <c r="AK744" s="6"/>
    </row>
    <row r="745" spans="1:37">
      <c r="A745" s="6"/>
      <c r="B745" s="3"/>
      <c r="C745" s="6"/>
      <c r="D745" s="6"/>
      <c r="E745" s="6"/>
      <c r="F745" s="6"/>
      <c r="G745" s="6"/>
      <c r="H745" s="6"/>
      <c r="I745" s="6"/>
      <c r="J745" s="19"/>
      <c r="K745" s="3"/>
      <c r="L745" s="3"/>
      <c r="M745" s="3"/>
      <c r="N745" s="3"/>
      <c r="O745" s="3"/>
      <c r="P745" s="3"/>
      <c r="Q745" s="3"/>
      <c r="R745" s="6"/>
      <c r="S745" s="6"/>
      <c r="T745" s="6"/>
      <c r="U745" s="6"/>
      <c r="V745" s="6"/>
      <c r="W745" s="6"/>
      <c r="X745" s="6"/>
      <c r="Y745" s="6"/>
      <c r="Z745" s="6"/>
      <c r="AA745" s="6"/>
      <c r="AB745" s="6"/>
      <c r="AC745" s="6"/>
      <c r="AD745" s="6"/>
      <c r="AE745" s="6"/>
      <c r="AF745" s="6"/>
      <c r="AG745" s="6"/>
      <c r="AH745" s="6"/>
      <c r="AI745" s="3"/>
      <c r="AJ745" s="6"/>
      <c r="AK745" s="6"/>
    </row>
    <row r="746" spans="1:37">
      <c r="A746" s="6"/>
      <c r="B746" s="3"/>
      <c r="C746" s="6"/>
      <c r="D746" s="6"/>
      <c r="E746" s="6"/>
      <c r="F746" s="6"/>
      <c r="G746" s="6"/>
      <c r="H746" s="6"/>
      <c r="I746" s="6"/>
      <c r="J746" s="19"/>
      <c r="K746" s="3"/>
      <c r="L746" s="3"/>
      <c r="M746" s="3"/>
      <c r="N746" s="3"/>
      <c r="O746" s="3"/>
      <c r="P746" s="3"/>
      <c r="Q746" s="3"/>
      <c r="R746" s="6"/>
      <c r="S746" s="6"/>
      <c r="T746" s="6"/>
      <c r="U746" s="6"/>
      <c r="V746" s="6"/>
      <c r="W746" s="6"/>
      <c r="X746" s="6"/>
      <c r="Y746" s="6"/>
      <c r="Z746" s="6"/>
      <c r="AA746" s="6"/>
      <c r="AB746" s="6"/>
      <c r="AC746" s="6"/>
      <c r="AD746" s="6"/>
      <c r="AE746" s="6"/>
      <c r="AF746" s="6"/>
      <c r="AG746" s="6"/>
      <c r="AH746" s="6"/>
      <c r="AI746" s="3"/>
      <c r="AJ746" s="6"/>
      <c r="AK746" s="6"/>
    </row>
    <row r="747" spans="1:37">
      <c r="A747" s="6"/>
      <c r="B747" s="3"/>
      <c r="C747" s="6"/>
      <c r="D747" s="6"/>
      <c r="E747" s="6"/>
      <c r="F747" s="6"/>
      <c r="G747" s="6"/>
      <c r="H747" s="6"/>
      <c r="I747" s="6"/>
      <c r="J747" s="19"/>
      <c r="K747" s="3"/>
      <c r="L747" s="3"/>
      <c r="M747" s="3"/>
      <c r="N747" s="3"/>
      <c r="O747" s="3"/>
      <c r="P747" s="3"/>
      <c r="Q747" s="3"/>
      <c r="R747" s="6"/>
      <c r="S747" s="6"/>
      <c r="T747" s="6"/>
      <c r="U747" s="6"/>
      <c r="V747" s="6"/>
      <c r="W747" s="6"/>
      <c r="X747" s="6"/>
      <c r="Y747" s="6"/>
      <c r="Z747" s="6"/>
      <c r="AA747" s="6"/>
      <c r="AB747" s="6"/>
      <c r="AC747" s="6"/>
      <c r="AD747" s="6"/>
      <c r="AE747" s="6"/>
      <c r="AF747" s="6"/>
      <c r="AG747" s="6"/>
      <c r="AH747" s="6"/>
      <c r="AI747" s="3"/>
      <c r="AJ747" s="6"/>
      <c r="AK747" s="6"/>
    </row>
    <row r="748" spans="1:37">
      <c r="A748" s="6"/>
      <c r="B748" s="3"/>
      <c r="C748" s="6"/>
      <c r="D748" s="6"/>
      <c r="E748" s="6"/>
      <c r="F748" s="6"/>
      <c r="G748" s="6"/>
      <c r="H748" s="6"/>
      <c r="I748" s="6"/>
      <c r="J748" s="19"/>
      <c r="K748" s="3"/>
      <c r="L748" s="3"/>
      <c r="M748" s="3"/>
      <c r="N748" s="3"/>
      <c r="O748" s="3"/>
      <c r="P748" s="3"/>
      <c r="Q748" s="3"/>
      <c r="R748" s="6"/>
      <c r="S748" s="6"/>
      <c r="T748" s="6"/>
      <c r="U748" s="6"/>
      <c r="V748" s="6"/>
      <c r="W748" s="6"/>
      <c r="X748" s="6"/>
      <c r="Y748" s="6"/>
      <c r="Z748" s="6"/>
      <c r="AA748" s="6"/>
      <c r="AB748" s="6"/>
      <c r="AC748" s="6"/>
      <c r="AD748" s="6"/>
      <c r="AE748" s="6"/>
      <c r="AF748" s="6"/>
      <c r="AG748" s="6"/>
      <c r="AH748" s="6"/>
      <c r="AI748" s="3"/>
      <c r="AJ748" s="6"/>
      <c r="AK748" s="6"/>
    </row>
    <row r="749" spans="1:37">
      <c r="A749" s="6"/>
      <c r="B749" s="3"/>
      <c r="C749" s="6"/>
      <c r="D749" s="6"/>
      <c r="E749" s="6"/>
      <c r="F749" s="6"/>
      <c r="G749" s="6"/>
      <c r="H749" s="6"/>
      <c r="I749" s="6"/>
      <c r="J749" s="19"/>
      <c r="K749" s="3"/>
      <c r="L749" s="3"/>
      <c r="M749" s="3"/>
      <c r="N749" s="3"/>
      <c r="O749" s="3"/>
      <c r="P749" s="3"/>
      <c r="Q749" s="3"/>
      <c r="R749" s="6"/>
      <c r="S749" s="6"/>
      <c r="T749" s="6"/>
      <c r="U749" s="6"/>
      <c r="V749" s="6"/>
      <c r="W749" s="6"/>
      <c r="X749" s="6"/>
      <c r="Y749" s="6"/>
      <c r="Z749" s="6"/>
      <c r="AA749" s="6"/>
      <c r="AB749" s="6"/>
      <c r="AC749" s="6"/>
      <c r="AD749" s="6"/>
      <c r="AE749" s="6"/>
      <c r="AF749" s="6"/>
      <c r="AG749" s="6"/>
      <c r="AH749" s="6"/>
      <c r="AI749" s="3"/>
      <c r="AJ749" s="6"/>
      <c r="AK749" s="6"/>
    </row>
    <row r="750" spans="1:37">
      <c r="A750" s="6"/>
      <c r="B750" s="3"/>
      <c r="C750" s="6"/>
      <c r="D750" s="6"/>
      <c r="E750" s="6"/>
      <c r="F750" s="6"/>
      <c r="G750" s="6"/>
      <c r="H750" s="6"/>
      <c r="I750" s="6"/>
      <c r="J750" s="19"/>
      <c r="K750" s="3"/>
      <c r="L750" s="3"/>
      <c r="M750" s="3"/>
      <c r="N750" s="3"/>
      <c r="O750" s="3"/>
      <c r="P750" s="3"/>
      <c r="Q750" s="3"/>
      <c r="R750" s="6"/>
      <c r="S750" s="6"/>
      <c r="T750" s="6"/>
      <c r="U750" s="6"/>
      <c r="V750" s="6"/>
      <c r="W750" s="6"/>
      <c r="X750" s="6"/>
      <c r="Y750" s="6"/>
      <c r="Z750" s="6"/>
      <c r="AA750" s="6"/>
      <c r="AB750" s="6"/>
      <c r="AC750" s="6"/>
      <c r="AD750" s="6"/>
      <c r="AE750" s="6"/>
      <c r="AF750" s="6"/>
      <c r="AG750" s="6"/>
      <c r="AH750" s="6"/>
      <c r="AI750" s="3"/>
      <c r="AJ750" s="6"/>
      <c r="AK750" s="6"/>
    </row>
    <row r="751" spans="1:37">
      <c r="A751" s="6"/>
      <c r="B751" s="3"/>
      <c r="C751" s="6"/>
      <c r="D751" s="6"/>
      <c r="E751" s="6"/>
      <c r="F751" s="6"/>
      <c r="G751" s="6"/>
      <c r="H751" s="6"/>
      <c r="I751" s="6"/>
      <c r="J751" s="19"/>
      <c r="K751" s="3"/>
      <c r="L751" s="3"/>
      <c r="M751" s="3"/>
      <c r="N751" s="3"/>
      <c r="O751" s="3"/>
      <c r="P751" s="3"/>
      <c r="Q751" s="3"/>
      <c r="R751" s="6"/>
      <c r="S751" s="6"/>
      <c r="T751" s="6"/>
      <c r="U751" s="6"/>
      <c r="V751" s="6"/>
      <c r="W751" s="6"/>
      <c r="X751" s="6"/>
      <c r="Y751" s="6"/>
      <c r="Z751" s="6"/>
      <c r="AA751" s="6"/>
      <c r="AB751" s="6"/>
      <c r="AC751" s="6"/>
      <c r="AD751" s="6"/>
      <c r="AE751" s="6"/>
      <c r="AF751" s="6"/>
      <c r="AG751" s="6"/>
      <c r="AH751" s="6"/>
      <c r="AI751" s="3"/>
      <c r="AJ751" s="6"/>
      <c r="AK751" s="6"/>
    </row>
    <row r="752" spans="1:37">
      <c r="A752" s="6"/>
      <c r="B752" s="3"/>
      <c r="C752" s="6"/>
      <c r="D752" s="6"/>
      <c r="E752" s="6"/>
      <c r="F752" s="6"/>
      <c r="G752" s="6"/>
      <c r="H752" s="6"/>
      <c r="I752" s="6"/>
      <c r="J752" s="19"/>
      <c r="K752" s="3"/>
      <c r="L752" s="3"/>
      <c r="M752" s="3"/>
      <c r="N752" s="3"/>
      <c r="O752" s="3"/>
      <c r="P752" s="3"/>
      <c r="Q752" s="3"/>
      <c r="R752" s="6"/>
      <c r="S752" s="6"/>
      <c r="T752" s="6"/>
      <c r="U752" s="6"/>
      <c r="V752" s="6"/>
      <c r="W752" s="6"/>
      <c r="X752" s="6"/>
      <c r="Y752" s="6"/>
      <c r="Z752" s="6"/>
      <c r="AA752" s="6"/>
      <c r="AB752" s="6"/>
      <c r="AC752" s="6"/>
      <c r="AD752" s="6"/>
      <c r="AE752" s="6"/>
      <c r="AF752" s="6"/>
      <c r="AG752" s="6"/>
      <c r="AH752" s="6"/>
      <c r="AI752" s="3"/>
      <c r="AJ752" s="6"/>
      <c r="AK752" s="6"/>
    </row>
    <row r="753" spans="1:37">
      <c r="A753" s="6"/>
      <c r="B753" s="3"/>
      <c r="C753" s="6"/>
      <c r="D753" s="6"/>
      <c r="E753" s="6"/>
      <c r="F753" s="6"/>
      <c r="G753" s="6"/>
      <c r="H753" s="6"/>
      <c r="I753" s="6"/>
      <c r="J753" s="19"/>
      <c r="K753" s="3"/>
      <c r="L753" s="3"/>
      <c r="M753" s="3"/>
      <c r="N753" s="3"/>
      <c r="O753" s="3"/>
      <c r="P753" s="3"/>
      <c r="Q753" s="3"/>
      <c r="R753" s="6"/>
      <c r="S753" s="6"/>
      <c r="T753" s="6"/>
      <c r="U753" s="6"/>
      <c r="V753" s="6"/>
      <c r="W753" s="6"/>
      <c r="X753" s="6"/>
      <c r="Y753" s="6"/>
      <c r="Z753" s="6"/>
      <c r="AA753" s="6"/>
      <c r="AB753" s="6"/>
      <c r="AC753" s="6"/>
      <c r="AD753" s="6"/>
      <c r="AE753" s="6"/>
      <c r="AF753" s="6"/>
      <c r="AG753" s="6"/>
      <c r="AH753" s="6"/>
      <c r="AI753" s="3"/>
      <c r="AJ753" s="6"/>
      <c r="AK753" s="6"/>
    </row>
    <row r="754" spans="1:37">
      <c r="A754" s="6"/>
      <c r="B754" s="3"/>
      <c r="C754" s="6"/>
      <c r="D754" s="6"/>
      <c r="E754" s="6"/>
      <c r="F754" s="6"/>
      <c r="G754" s="6"/>
      <c r="H754" s="6"/>
      <c r="I754" s="6"/>
      <c r="J754" s="19"/>
      <c r="K754" s="3"/>
      <c r="L754" s="3"/>
      <c r="M754" s="3"/>
      <c r="N754" s="3"/>
      <c r="O754" s="3"/>
      <c r="P754" s="3"/>
      <c r="Q754" s="3"/>
      <c r="R754" s="6"/>
      <c r="S754" s="6"/>
      <c r="T754" s="6"/>
      <c r="U754" s="6"/>
      <c r="V754" s="6"/>
      <c r="W754" s="6"/>
      <c r="X754" s="6"/>
      <c r="Y754" s="6"/>
      <c r="Z754" s="6"/>
      <c r="AA754" s="6"/>
      <c r="AB754" s="6"/>
      <c r="AC754" s="6"/>
      <c r="AD754" s="6"/>
      <c r="AE754" s="6"/>
      <c r="AF754" s="6"/>
      <c r="AG754" s="6"/>
      <c r="AH754" s="6"/>
      <c r="AI754" s="3"/>
      <c r="AJ754" s="6"/>
      <c r="AK754" s="6"/>
    </row>
    <row r="755" spans="1:37">
      <c r="A755" s="6"/>
      <c r="B755" s="3"/>
      <c r="C755" s="6"/>
      <c r="D755" s="6"/>
      <c r="E755" s="6"/>
      <c r="F755" s="6"/>
      <c r="G755" s="6"/>
      <c r="H755" s="6"/>
      <c r="I755" s="6"/>
      <c r="J755" s="19"/>
      <c r="K755" s="3"/>
      <c r="L755" s="3"/>
      <c r="M755" s="3"/>
      <c r="N755" s="3"/>
      <c r="O755" s="3"/>
      <c r="P755" s="3"/>
      <c r="Q755" s="3"/>
      <c r="R755" s="6"/>
      <c r="S755" s="6"/>
      <c r="T755" s="6"/>
      <c r="U755" s="6"/>
      <c r="V755" s="6"/>
      <c r="W755" s="6"/>
      <c r="X755" s="6"/>
      <c r="Y755" s="6"/>
      <c r="Z755" s="6"/>
      <c r="AA755" s="6"/>
      <c r="AB755" s="6"/>
      <c r="AC755" s="6"/>
      <c r="AD755" s="6"/>
      <c r="AE755" s="6"/>
      <c r="AF755" s="6"/>
      <c r="AG755" s="6"/>
      <c r="AH755" s="6"/>
      <c r="AI755" s="3"/>
      <c r="AJ755" s="6"/>
      <c r="AK755" s="6"/>
    </row>
    <row r="756" spans="1:37">
      <c r="A756" s="6"/>
      <c r="B756" s="3"/>
      <c r="C756" s="6"/>
      <c r="D756" s="6"/>
      <c r="E756" s="6"/>
      <c r="F756" s="6"/>
      <c r="G756" s="6"/>
      <c r="H756" s="6"/>
      <c r="I756" s="6"/>
      <c r="J756" s="19"/>
      <c r="K756" s="3"/>
      <c r="L756" s="3"/>
      <c r="M756" s="3"/>
      <c r="N756" s="3"/>
      <c r="O756" s="3"/>
      <c r="P756" s="3"/>
      <c r="Q756" s="3"/>
      <c r="R756" s="6"/>
      <c r="S756" s="6"/>
      <c r="T756" s="6"/>
      <c r="U756" s="6"/>
      <c r="V756" s="6"/>
      <c r="W756" s="6"/>
      <c r="X756" s="6"/>
      <c r="Y756" s="6"/>
      <c r="Z756" s="6"/>
      <c r="AA756" s="6"/>
      <c r="AB756" s="6"/>
      <c r="AC756" s="6"/>
      <c r="AD756" s="6"/>
      <c r="AE756" s="6"/>
      <c r="AF756" s="6"/>
      <c r="AG756" s="6"/>
      <c r="AH756" s="6"/>
      <c r="AI756" s="3"/>
      <c r="AJ756" s="6"/>
      <c r="AK756" s="6"/>
    </row>
    <row r="757" spans="1:37">
      <c r="A757" s="6"/>
      <c r="B757" s="3"/>
      <c r="C757" s="6"/>
      <c r="D757" s="6"/>
      <c r="E757" s="6"/>
      <c r="F757" s="6"/>
      <c r="G757" s="6"/>
      <c r="H757" s="6"/>
      <c r="I757" s="6"/>
      <c r="J757" s="19"/>
      <c r="K757" s="3"/>
      <c r="L757" s="3"/>
      <c r="M757" s="3"/>
      <c r="N757" s="3"/>
      <c r="O757" s="3"/>
      <c r="P757" s="3"/>
      <c r="Q757" s="3"/>
      <c r="R757" s="6"/>
      <c r="S757" s="6"/>
      <c r="T757" s="6"/>
      <c r="U757" s="6"/>
      <c r="V757" s="6"/>
      <c r="W757" s="6"/>
      <c r="X757" s="6"/>
      <c r="Y757" s="6"/>
      <c r="Z757" s="6"/>
      <c r="AA757" s="6"/>
      <c r="AB757" s="6"/>
      <c r="AC757" s="6"/>
      <c r="AD757" s="6"/>
      <c r="AE757" s="6"/>
      <c r="AF757" s="6"/>
      <c r="AG757" s="6"/>
      <c r="AH757" s="6"/>
      <c r="AI757" s="3"/>
      <c r="AJ757" s="6"/>
      <c r="AK757" s="6"/>
    </row>
    <row r="758" spans="1:37">
      <c r="A758" s="6"/>
      <c r="B758" s="3"/>
      <c r="C758" s="6"/>
      <c r="D758" s="6"/>
      <c r="E758" s="6"/>
      <c r="F758" s="6"/>
      <c r="G758" s="6"/>
      <c r="H758" s="6"/>
      <c r="I758" s="6"/>
      <c r="J758" s="19"/>
      <c r="K758" s="3"/>
      <c r="L758" s="3"/>
      <c r="M758" s="3"/>
      <c r="N758" s="3"/>
      <c r="O758" s="3"/>
      <c r="P758" s="3"/>
      <c r="Q758" s="3"/>
      <c r="R758" s="6"/>
      <c r="S758" s="6"/>
      <c r="T758" s="6"/>
      <c r="U758" s="6"/>
      <c r="V758" s="6"/>
      <c r="W758" s="6"/>
      <c r="X758" s="6"/>
      <c r="Y758" s="6"/>
      <c r="Z758" s="6"/>
      <c r="AA758" s="6"/>
      <c r="AB758" s="6"/>
      <c r="AC758" s="6"/>
      <c r="AD758" s="6"/>
      <c r="AE758" s="6"/>
      <c r="AF758" s="6"/>
      <c r="AG758" s="6"/>
      <c r="AH758" s="6"/>
      <c r="AI758" s="3"/>
      <c r="AJ758" s="6"/>
      <c r="AK758" s="6"/>
    </row>
    <row r="759" spans="1:37">
      <c r="A759" s="6"/>
      <c r="B759" s="3"/>
      <c r="C759" s="6"/>
      <c r="D759" s="6"/>
      <c r="E759" s="6"/>
      <c r="F759" s="6"/>
      <c r="G759" s="6"/>
      <c r="H759" s="6"/>
      <c r="I759" s="6"/>
      <c r="J759" s="19"/>
      <c r="K759" s="3"/>
      <c r="L759" s="3"/>
      <c r="M759" s="3"/>
      <c r="N759" s="3"/>
      <c r="O759" s="3"/>
      <c r="P759" s="3"/>
      <c r="Q759" s="3"/>
      <c r="R759" s="6"/>
      <c r="S759" s="6"/>
      <c r="T759" s="6"/>
      <c r="U759" s="6"/>
      <c r="V759" s="6"/>
      <c r="W759" s="6"/>
      <c r="X759" s="6"/>
      <c r="Y759" s="6"/>
      <c r="Z759" s="6"/>
      <c r="AA759" s="6"/>
      <c r="AB759" s="6"/>
      <c r="AC759" s="6"/>
      <c r="AD759" s="6"/>
      <c r="AE759" s="6"/>
      <c r="AF759" s="6"/>
      <c r="AG759" s="6"/>
      <c r="AH759" s="6"/>
      <c r="AI759" s="3"/>
      <c r="AJ759" s="6"/>
      <c r="AK759" s="6"/>
    </row>
    <row r="760" spans="1:37">
      <c r="A760" s="6"/>
      <c r="B760" s="3"/>
      <c r="C760" s="6"/>
      <c r="D760" s="6"/>
      <c r="E760" s="6"/>
      <c r="F760" s="6"/>
      <c r="G760" s="6"/>
      <c r="H760" s="6"/>
      <c r="I760" s="6"/>
      <c r="J760" s="19"/>
      <c r="K760" s="3"/>
      <c r="L760" s="3"/>
      <c r="M760" s="3"/>
      <c r="N760" s="3"/>
      <c r="O760" s="3"/>
      <c r="P760" s="3"/>
      <c r="Q760" s="3"/>
      <c r="R760" s="6"/>
      <c r="S760" s="6"/>
      <c r="T760" s="6"/>
      <c r="U760" s="6"/>
      <c r="V760" s="6"/>
      <c r="W760" s="6"/>
      <c r="X760" s="6"/>
      <c r="Y760" s="6"/>
      <c r="Z760" s="6"/>
      <c r="AA760" s="6"/>
      <c r="AB760" s="6"/>
      <c r="AC760" s="6"/>
      <c r="AD760" s="6"/>
      <c r="AE760" s="6"/>
      <c r="AF760" s="6"/>
      <c r="AG760" s="6"/>
      <c r="AH760" s="6"/>
      <c r="AI760" s="3"/>
      <c r="AJ760" s="6"/>
      <c r="AK760" s="6"/>
    </row>
    <row r="761" spans="1:37">
      <c r="A761" s="6"/>
      <c r="B761" s="3"/>
      <c r="C761" s="6"/>
      <c r="D761" s="6"/>
      <c r="E761" s="6"/>
      <c r="F761" s="6"/>
      <c r="G761" s="6"/>
      <c r="H761" s="6"/>
      <c r="I761" s="6"/>
      <c r="J761" s="19"/>
      <c r="K761" s="3"/>
      <c r="L761" s="3"/>
      <c r="M761" s="3"/>
      <c r="N761" s="3"/>
      <c r="O761" s="3"/>
      <c r="P761" s="3"/>
      <c r="Q761" s="3"/>
      <c r="R761" s="6"/>
      <c r="S761" s="6"/>
      <c r="T761" s="6"/>
      <c r="U761" s="6"/>
      <c r="V761" s="6"/>
      <c r="W761" s="6"/>
      <c r="X761" s="6"/>
      <c r="Y761" s="6"/>
      <c r="Z761" s="6"/>
      <c r="AA761" s="6"/>
      <c r="AB761" s="6"/>
      <c r="AC761" s="6"/>
      <c r="AD761" s="6"/>
      <c r="AE761" s="6"/>
      <c r="AF761" s="6"/>
      <c r="AG761" s="6"/>
      <c r="AH761" s="6"/>
      <c r="AI761" s="3"/>
      <c r="AJ761" s="6"/>
      <c r="AK761" s="6"/>
    </row>
    <row r="762" spans="1:37">
      <c r="A762" s="6"/>
      <c r="B762" s="3"/>
      <c r="C762" s="6"/>
      <c r="D762" s="6"/>
      <c r="E762" s="6"/>
      <c r="F762" s="6"/>
      <c r="G762" s="6"/>
      <c r="H762" s="6"/>
      <c r="I762" s="6"/>
      <c r="J762" s="19"/>
      <c r="K762" s="3"/>
      <c r="L762" s="3"/>
      <c r="M762" s="3"/>
      <c r="N762" s="3"/>
      <c r="O762" s="3"/>
      <c r="P762" s="3"/>
      <c r="Q762" s="3"/>
      <c r="R762" s="6"/>
      <c r="S762" s="6"/>
      <c r="T762" s="6"/>
      <c r="U762" s="6"/>
      <c r="V762" s="6"/>
      <c r="W762" s="6"/>
      <c r="X762" s="6"/>
      <c r="Y762" s="6"/>
      <c r="Z762" s="6"/>
      <c r="AA762" s="6"/>
      <c r="AB762" s="6"/>
      <c r="AC762" s="6"/>
      <c r="AD762" s="6"/>
      <c r="AE762" s="6"/>
      <c r="AF762" s="6"/>
      <c r="AG762" s="6"/>
      <c r="AH762" s="6"/>
      <c r="AI762" s="3"/>
      <c r="AJ762" s="6"/>
      <c r="AK762" s="6"/>
    </row>
    <row r="763" spans="1:37">
      <c r="A763" s="6"/>
      <c r="B763" s="3"/>
      <c r="C763" s="6"/>
      <c r="D763" s="6"/>
      <c r="E763" s="6"/>
      <c r="F763" s="6"/>
      <c r="G763" s="6"/>
      <c r="H763" s="6"/>
      <c r="I763" s="6"/>
      <c r="J763" s="19"/>
      <c r="K763" s="3"/>
      <c r="L763" s="3"/>
      <c r="M763" s="3"/>
      <c r="N763" s="3"/>
      <c r="O763" s="3"/>
      <c r="P763" s="3"/>
      <c r="Q763" s="3"/>
      <c r="R763" s="6"/>
      <c r="S763" s="6"/>
      <c r="T763" s="6"/>
      <c r="U763" s="6"/>
      <c r="V763" s="6"/>
      <c r="W763" s="6"/>
      <c r="X763" s="6"/>
      <c r="Y763" s="6"/>
      <c r="Z763" s="6"/>
      <c r="AA763" s="6"/>
      <c r="AB763" s="6"/>
      <c r="AC763" s="6"/>
      <c r="AD763" s="6"/>
      <c r="AE763" s="6"/>
      <c r="AF763" s="6"/>
      <c r="AG763" s="6"/>
      <c r="AH763" s="6"/>
      <c r="AI763" s="3"/>
      <c r="AJ763" s="6"/>
      <c r="AK763" s="6"/>
    </row>
    <row r="764" spans="1:37">
      <c r="A764" s="6"/>
      <c r="B764" s="3"/>
      <c r="C764" s="6"/>
      <c r="D764" s="6"/>
      <c r="E764" s="6"/>
      <c r="F764" s="6"/>
      <c r="G764" s="6"/>
      <c r="H764" s="6"/>
      <c r="I764" s="6"/>
      <c r="J764" s="19"/>
      <c r="K764" s="3"/>
      <c r="L764" s="3"/>
      <c r="M764" s="3"/>
      <c r="N764" s="3"/>
      <c r="O764" s="3"/>
      <c r="P764" s="3"/>
      <c r="Q764" s="3"/>
      <c r="R764" s="6"/>
      <c r="S764" s="6"/>
      <c r="T764" s="6"/>
      <c r="U764" s="6"/>
      <c r="V764" s="6"/>
      <c r="W764" s="6"/>
      <c r="X764" s="6"/>
      <c r="Y764" s="6"/>
      <c r="Z764" s="6"/>
      <c r="AA764" s="6"/>
      <c r="AB764" s="6"/>
      <c r="AC764" s="6"/>
      <c r="AD764" s="6"/>
      <c r="AE764" s="6"/>
      <c r="AF764" s="6"/>
      <c r="AG764" s="6"/>
      <c r="AH764" s="6"/>
      <c r="AI764" s="3"/>
      <c r="AJ764" s="6"/>
      <c r="AK764" s="6"/>
    </row>
    <row r="765" spans="1:37">
      <c r="A765" s="6"/>
      <c r="B765" s="3"/>
      <c r="C765" s="6"/>
      <c r="D765" s="6"/>
      <c r="E765" s="6"/>
      <c r="F765" s="6"/>
      <c r="G765" s="6"/>
      <c r="H765" s="6"/>
      <c r="I765" s="6"/>
      <c r="J765" s="19"/>
      <c r="K765" s="3"/>
      <c r="L765" s="3"/>
      <c r="M765" s="3"/>
      <c r="N765" s="3"/>
      <c r="O765" s="3"/>
      <c r="P765" s="3"/>
      <c r="Q765" s="3"/>
      <c r="R765" s="6"/>
      <c r="S765" s="6"/>
      <c r="T765" s="6"/>
      <c r="U765" s="6"/>
      <c r="V765" s="6"/>
      <c r="W765" s="6"/>
      <c r="X765" s="6"/>
      <c r="Y765" s="6"/>
      <c r="Z765" s="6"/>
      <c r="AA765" s="6"/>
      <c r="AB765" s="6"/>
      <c r="AC765" s="6"/>
      <c r="AD765" s="6"/>
      <c r="AE765" s="6"/>
      <c r="AF765" s="6"/>
      <c r="AG765" s="6"/>
      <c r="AH765" s="6"/>
      <c r="AI765" s="3"/>
      <c r="AJ765" s="6"/>
      <c r="AK765" s="6"/>
    </row>
    <row r="766" spans="1:37">
      <c r="A766" s="6"/>
      <c r="B766" s="3"/>
      <c r="C766" s="6"/>
      <c r="D766" s="6"/>
      <c r="E766" s="6"/>
      <c r="F766" s="6"/>
      <c r="G766" s="6"/>
      <c r="H766" s="6"/>
      <c r="I766" s="6"/>
      <c r="J766" s="19"/>
      <c r="K766" s="3"/>
      <c r="L766" s="3"/>
      <c r="M766" s="3"/>
      <c r="N766" s="3"/>
      <c r="O766" s="3"/>
      <c r="P766" s="3"/>
      <c r="Q766" s="3"/>
      <c r="R766" s="6"/>
      <c r="S766" s="6"/>
      <c r="T766" s="6"/>
      <c r="U766" s="6"/>
      <c r="V766" s="6"/>
      <c r="W766" s="6"/>
      <c r="X766" s="6"/>
      <c r="Y766" s="6"/>
      <c r="Z766" s="6"/>
      <c r="AA766" s="6"/>
      <c r="AB766" s="6"/>
      <c r="AC766" s="6"/>
      <c r="AD766" s="6"/>
      <c r="AE766" s="6"/>
      <c r="AF766" s="6"/>
      <c r="AG766" s="6"/>
      <c r="AH766" s="6"/>
      <c r="AI766" s="3"/>
      <c r="AJ766" s="6"/>
      <c r="AK766" s="6"/>
    </row>
    <row r="767" spans="1:37">
      <c r="A767" s="6"/>
      <c r="B767" s="3"/>
      <c r="C767" s="6"/>
      <c r="D767" s="6"/>
      <c r="E767" s="6"/>
      <c r="F767" s="6"/>
      <c r="G767" s="6"/>
      <c r="H767" s="6"/>
      <c r="I767" s="6"/>
      <c r="J767" s="19"/>
      <c r="K767" s="3"/>
      <c r="L767" s="3"/>
      <c r="M767" s="3"/>
      <c r="N767" s="3"/>
      <c r="O767" s="3"/>
      <c r="P767" s="3"/>
      <c r="Q767" s="3"/>
      <c r="R767" s="6"/>
      <c r="S767" s="6"/>
      <c r="T767" s="6"/>
      <c r="U767" s="6"/>
      <c r="V767" s="6"/>
      <c r="W767" s="6"/>
      <c r="X767" s="6"/>
      <c r="Y767" s="6"/>
      <c r="Z767" s="6"/>
      <c r="AA767" s="6"/>
      <c r="AB767" s="6"/>
      <c r="AC767" s="6"/>
      <c r="AD767" s="6"/>
      <c r="AE767" s="6"/>
      <c r="AF767" s="6"/>
      <c r="AG767" s="6"/>
      <c r="AH767" s="6"/>
      <c r="AI767" s="6"/>
      <c r="AJ767" s="6"/>
      <c r="AK767" s="6"/>
    </row>
    <row r="768" spans="1:37">
      <c r="A768" s="6"/>
      <c r="B768" s="3"/>
      <c r="C768" s="6"/>
      <c r="D768" s="6"/>
      <c r="E768" s="6"/>
      <c r="F768" s="6"/>
      <c r="G768" s="6"/>
      <c r="H768" s="6"/>
      <c r="I768" s="6"/>
      <c r="J768" s="19"/>
      <c r="K768" s="3"/>
      <c r="L768" s="3"/>
      <c r="M768" s="3"/>
      <c r="N768" s="3"/>
      <c r="O768" s="3"/>
      <c r="P768" s="3"/>
      <c r="Q768" s="3"/>
      <c r="R768" s="6"/>
      <c r="S768" s="6"/>
      <c r="T768" s="6"/>
      <c r="U768" s="6"/>
      <c r="V768" s="6"/>
      <c r="W768" s="6"/>
      <c r="X768" s="6"/>
      <c r="Y768" s="6"/>
      <c r="Z768" s="6"/>
      <c r="AA768" s="6"/>
      <c r="AB768" s="6"/>
      <c r="AC768" s="6"/>
      <c r="AD768" s="6"/>
      <c r="AE768" s="6"/>
      <c r="AF768" s="6"/>
      <c r="AG768" s="6"/>
      <c r="AH768" s="6"/>
      <c r="AI768" s="6"/>
      <c r="AJ768" s="6"/>
      <c r="AK768" s="6"/>
    </row>
    <row r="769" spans="1:37">
      <c r="A769" s="6"/>
      <c r="B769" s="3"/>
      <c r="C769" s="6"/>
      <c r="D769" s="6"/>
      <c r="E769" s="6"/>
      <c r="F769" s="6"/>
      <c r="G769" s="6"/>
      <c r="H769" s="6"/>
      <c r="I769" s="6"/>
      <c r="J769" s="19"/>
      <c r="K769" s="3"/>
      <c r="L769" s="3"/>
      <c r="M769" s="3"/>
      <c r="N769" s="3"/>
      <c r="O769" s="3"/>
      <c r="P769" s="3"/>
      <c r="Q769" s="3"/>
      <c r="R769" s="6"/>
      <c r="S769" s="6"/>
      <c r="T769" s="6"/>
      <c r="U769" s="6"/>
      <c r="V769" s="6"/>
      <c r="W769" s="6"/>
      <c r="X769" s="6"/>
      <c r="Y769" s="6"/>
      <c r="Z769" s="6"/>
      <c r="AA769" s="6"/>
      <c r="AB769" s="6"/>
      <c r="AC769" s="6"/>
      <c r="AD769" s="6"/>
      <c r="AE769" s="6"/>
      <c r="AF769" s="6"/>
      <c r="AG769" s="6"/>
      <c r="AH769" s="6"/>
      <c r="AI769" s="6"/>
      <c r="AJ769" s="6"/>
      <c r="AK769" s="6"/>
    </row>
    <row r="770" spans="1:37">
      <c r="A770" s="6"/>
      <c r="B770" s="3"/>
      <c r="C770" s="6"/>
      <c r="D770" s="6"/>
      <c r="E770" s="6"/>
      <c r="F770" s="6"/>
      <c r="G770" s="6"/>
      <c r="H770" s="6"/>
      <c r="I770" s="6"/>
      <c r="J770" s="19"/>
      <c r="K770" s="3"/>
      <c r="L770" s="3"/>
      <c r="M770" s="3"/>
      <c r="N770" s="3"/>
      <c r="O770" s="3"/>
      <c r="P770" s="3"/>
      <c r="Q770" s="3"/>
      <c r="R770" s="6"/>
      <c r="S770" s="6"/>
      <c r="T770" s="6"/>
      <c r="U770" s="6"/>
      <c r="V770" s="6"/>
      <c r="W770" s="6"/>
      <c r="X770" s="6"/>
      <c r="Y770" s="6"/>
      <c r="Z770" s="6"/>
      <c r="AA770" s="6"/>
      <c r="AB770" s="6"/>
      <c r="AC770" s="6"/>
      <c r="AD770" s="6"/>
      <c r="AE770" s="6"/>
      <c r="AF770" s="6"/>
      <c r="AG770" s="6"/>
      <c r="AH770" s="6"/>
      <c r="AI770" s="6"/>
      <c r="AJ770" s="6"/>
      <c r="AK770" s="6"/>
    </row>
    <row r="771" spans="1:37">
      <c r="A771" s="6"/>
      <c r="B771" s="3"/>
      <c r="C771" s="6"/>
      <c r="D771" s="6"/>
      <c r="E771" s="6"/>
      <c r="F771" s="6"/>
      <c r="G771" s="6"/>
      <c r="H771" s="6"/>
      <c r="I771" s="6"/>
      <c r="J771" s="19"/>
      <c r="K771" s="6"/>
      <c r="L771" s="3"/>
      <c r="M771" s="3"/>
      <c r="N771" s="3"/>
      <c r="O771" s="3"/>
      <c r="P771" s="3"/>
      <c r="Q771" s="3"/>
      <c r="R771" s="6"/>
      <c r="S771" s="6"/>
      <c r="T771" s="6"/>
      <c r="U771" s="6"/>
      <c r="V771" s="6"/>
      <c r="W771" s="6"/>
      <c r="X771" s="6"/>
      <c r="Y771" s="6"/>
      <c r="Z771" s="6"/>
      <c r="AA771" s="6"/>
      <c r="AB771" s="6"/>
      <c r="AC771" s="6"/>
      <c r="AD771" s="6"/>
      <c r="AE771" s="6"/>
      <c r="AF771" s="6"/>
      <c r="AG771" s="6"/>
      <c r="AH771" s="6"/>
      <c r="AI771" s="6"/>
      <c r="AJ771" s="6"/>
      <c r="AK771" s="6"/>
    </row>
    <row r="772" spans="1:37">
      <c r="A772" s="6"/>
      <c r="B772" s="3"/>
      <c r="C772" s="6"/>
      <c r="D772" s="6"/>
      <c r="E772" s="6"/>
      <c r="F772" s="6"/>
      <c r="G772" s="6"/>
      <c r="H772" s="6"/>
      <c r="I772" s="6"/>
      <c r="J772" s="19"/>
      <c r="K772" s="6"/>
      <c r="L772" s="3"/>
      <c r="M772" s="3"/>
      <c r="N772" s="3"/>
      <c r="O772" s="3"/>
      <c r="P772" s="3"/>
      <c r="Q772" s="3"/>
      <c r="R772" s="6"/>
      <c r="S772" s="6"/>
      <c r="T772" s="6"/>
      <c r="U772" s="6"/>
      <c r="V772" s="6"/>
      <c r="W772" s="6"/>
      <c r="X772" s="6"/>
      <c r="Y772" s="6"/>
      <c r="Z772" s="6"/>
      <c r="AA772" s="6"/>
      <c r="AB772" s="6"/>
      <c r="AC772" s="6"/>
      <c r="AD772" s="6"/>
      <c r="AE772" s="6"/>
      <c r="AF772" s="6"/>
      <c r="AG772" s="6"/>
      <c r="AH772" s="6"/>
      <c r="AI772" s="6"/>
      <c r="AJ772" s="6"/>
      <c r="AK772" s="6"/>
    </row>
    <row r="773" spans="1:37">
      <c r="A773" s="6"/>
      <c r="B773" s="3"/>
      <c r="C773" s="6"/>
      <c r="D773" s="6"/>
      <c r="E773" s="6"/>
      <c r="F773" s="6"/>
      <c r="G773" s="6"/>
      <c r="H773" s="6"/>
      <c r="I773" s="6"/>
      <c r="J773" s="19"/>
      <c r="K773" s="6"/>
      <c r="L773" s="3"/>
      <c r="M773" s="3"/>
      <c r="N773" s="3"/>
      <c r="O773" s="3"/>
      <c r="P773" s="3"/>
      <c r="Q773" s="3"/>
      <c r="R773" s="6"/>
      <c r="S773" s="6"/>
      <c r="T773" s="6"/>
      <c r="U773" s="6"/>
      <c r="V773" s="6"/>
      <c r="W773" s="6"/>
      <c r="X773" s="6"/>
      <c r="Y773" s="6"/>
      <c r="Z773" s="6"/>
      <c r="AA773" s="6"/>
      <c r="AB773" s="6"/>
      <c r="AC773" s="6"/>
      <c r="AD773" s="6"/>
      <c r="AE773" s="6"/>
      <c r="AF773" s="6"/>
      <c r="AG773" s="6"/>
      <c r="AH773" s="6"/>
      <c r="AI773" s="6"/>
      <c r="AJ773" s="6"/>
      <c r="AK773" s="6"/>
    </row>
    <row r="774" spans="1:37">
      <c r="A774" s="6"/>
      <c r="B774" s="3"/>
      <c r="C774" s="6"/>
      <c r="D774" s="6"/>
      <c r="E774" s="6"/>
      <c r="F774" s="6"/>
      <c r="G774" s="6"/>
      <c r="H774" s="6"/>
      <c r="I774" s="6"/>
      <c r="J774" s="19"/>
      <c r="K774" s="6"/>
      <c r="L774" s="3"/>
      <c r="M774" s="3"/>
      <c r="N774" s="3"/>
      <c r="O774" s="3"/>
      <c r="P774" s="3"/>
      <c r="Q774" s="3"/>
      <c r="R774" s="6"/>
      <c r="S774" s="6"/>
      <c r="T774" s="6"/>
      <c r="U774" s="6"/>
      <c r="V774" s="6"/>
      <c r="W774" s="6"/>
      <c r="X774" s="6"/>
      <c r="Y774" s="6"/>
      <c r="Z774" s="6"/>
      <c r="AA774" s="6"/>
      <c r="AB774" s="6"/>
      <c r="AC774" s="6"/>
      <c r="AD774" s="6"/>
      <c r="AE774" s="6"/>
      <c r="AF774" s="6"/>
      <c r="AG774" s="6"/>
      <c r="AH774" s="6"/>
      <c r="AI774" s="6"/>
      <c r="AJ774" s="6"/>
      <c r="AK774" s="6"/>
    </row>
    <row r="775" spans="1:37">
      <c r="A775" s="6"/>
      <c r="B775" s="3"/>
      <c r="C775" s="6"/>
      <c r="D775" s="6"/>
      <c r="E775" s="6"/>
      <c r="F775" s="6"/>
      <c r="G775" s="6"/>
      <c r="H775" s="6"/>
      <c r="I775" s="6"/>
      <c r="J775" s="19"/>
      <c r="K775" s="6"/>
      <c r="L775" s="3"/>
      <c r="M775" s="3"/>
      <c r="N775" s="3"/>
      <c r="O775" s="3"/>
      <c r="P775" s="3"/>
      <c r="Q775" s="3"/>
      <c r="R775" s="6"/>
      <c r="S775" s="6"/>
      <c r="T775" s="6"/>
      <c r="U775" s="6"/>
      <c r="V775" s="6"/>
      <c r="W775" s="6"/>
      <c r="X775" s="6"/>
      <c r="Y775" s="6"/>
      <c r="Z775" s="6"/>
      <c r="AA775" s="6"/>
      <c r="AB775" s="6"/>
      <c r="AC775" s="6"/>
      <c r="AD775" s="6"/>
      <c r="AE775" s="6"/>
      <c r="AF775" s="6"/>
      <c r="AG775" s="6"/>
      <c r="AH775" s="6"/>
      <c r="AI775" s="6"/>
      <c r="AJ775" s="6"/>
      <c r="AK775" s="6"/>
    </row>
    <row r="776" spans="1:37">
      <c r="A776" s="6"/>
      <c r="B776" s="3"/>
      <c r="C776" s="6"/>
      <c r="D776" s="6"/>
      <c r="E776" s="6"/>
      <c r="F776" s="6"/>
      <c r="G776" s="6"/>
      <c r="H776" s="6"/>
      <c r="I776" s="6"/>
      <c r="J776" s="19"/>
      <c r="K776" s="6"/>
      <c r="L776" s="3"/>
      <c r="M776" s="3"/>
      <c r="N776" s="3"/>
      <c r="O776" s="3"/>
      <c r="P776" s="3"/>
      <c r="Q776" s="3"/>
      <c r="R776" s="6"/>
      <c r="S776" s="6"/>
      <c r="T776" s="6"/>
      <c r="U776" s="6"/>
      <c r="V776" s="6"/>
      <c r="W776" s="6"/>
      <c r="X776" s="6"/>
      <c r="Y776" s="6"/>
      <c r="Z776" s="6"/>
      <c r="AA776" s="6"/>
      <c r="AB776" s="6"/>
      <c r="AC776" s="6"/>
      <c r="AD776" s="6"/>
      <c r="AE776" s="6"/>
      <c r="AF776" s="6"/>
      <c r="AG776" s="6"/>
      <c r="AH776" s="6"/>
      <c r="AI776" s="6"/>
      <c r="AJ776" s="6"/>
      <c r="AK776" s="6"/>
    </row>
    <row r="777" spans="1:37">
      <c r="A777" s="6"/>
      <c r="B777" s="3"/>
      <c r="C777" s="6"/>
      <c r="D777" s="6"/>
      <c r="E777" s="6"/>
      <c r="F777" s="6"/>
      <c r="G777" s="6"/>
      <c r="H777" s="6"/>
      <c r="I777" s="6"/>
      <c r="J777" s="19"/>
      <c r="K777" s="6"/>
      <c r="L777" s="3"/>
      <c r="M777" s="3"/>
      <c r="N777" s="3"/>
      <c r="O777" s="3"/>
      <c r="P777" s="3"/>
      <c r="Q777" s="3"/>
      <c r="R777" s="6"/>
      <c r="S777" s="6"/>
      <c r="T777" s="6"/>
      <c r="U777" s="6"/>
      <c r="V777" s="6"/>
      <c r="W777" s="6"/>
      <c r="X777" s="6"/>
      <c r="Y777" s="6"/>
      <c r="Z777" s="6"/>
      <c r="AA777" s="6"/>
      <c r="AB777" s="6"/>
      <c r="AC777" s="6"/>
      <c r="AD777" s="6"/>
      <c r="AE777" s="6"/>
      <c r="AF777" s="6"/>
      <c r="AG777" s="6"/>
      <c r="AH777" s="6"/>
      <c r="AI777" s="6"/>
      <c r="AJ777" s="6"/>
      <c r="AK777" s="6"/>
    </row>
    <row r="778" spans="1:37">
      <c r="A778" s="6"/>
      <c r="B778" s="3"/>
      <c r="C778" s="6"/>
      <c r="D778" s="6"/>
      <c r="E778" s="6"/>
      <c r="F778" s="6"/>
      <c r="G778" s="6"/>
      <c r="H778" s="6"/>
      <c r="I778" s="6"/>
      <c r="J778" s="19"/>
      <c r="K778" s="6"/>
      <c r="L778" s="3"/>
      <c r="M778" s="3"/>
      <c r="N778" s="3"/>
      <c r="O778" s="3"/>
      <c r="P778" s="3"/>
      <c r="Q778" s="3"/>
      <c r="R778" s="6"/>
      <c r="S778" s="6"/>
      <c r="T778" s="6"/>
      <c r="U778" s="6"/>
      <c r="V778" s="6"/>
      <c r="W778" s="6"/>
      <c r="X778" s="6"/>
      <c r="Y778" s="6"/>
      <c r="Z778" s="6"/>
      <c r="AA778" s="6"/>
      <c r="AB778" s="6"/>
      <c r="AC778" s="6"/>
      <c r="AD778" s="6"/>
      <c r="AE778" s="6"/>
      <c r="AF778" s="6"/>
      <c r="AG778" s="6"/>
      <c r="AH778" s="6"/>
      <c r="AI778" s="6"/>
      <c r="AJ778" s="6"/>
      <c r="AK778" s="6"/>
    </row>
    <row r="779" spans="1:37">
      <c r="A779" s="6"/>
      <c r="B779" s="3"/>
      <c r="C779" s="6"/>
      <c r="D779" s="6"/>
      <c r="E779" s="6"/>
      <c r="F779" s="6"/>
      <c r="G779" s="6"/>
      <c r="H779" s="6"/>
      <c r="I779" s="6"/>
      <c r="J779" s="19"/>
      <c r="K779" s="6"/>
      <c r="L779" s="3"/>
      <c r="M779" s="3"/>
      <c r="N779" s="3"/>
      <c r="O779" s="3"/>
      <c r="P779" s="3"/>
      <c r="Q779" s="3"/>
      <c r="R779" s="6"/>
      <c r="S779" s="6"/>
      <c r="T779" s="6"/>
      <c r="U779" s="6"/>
      <c r="V779" s="6"/>
      <c r="W779" s="6"/>
      <c r="X779" s="6"/>
      <c r="Y779" s="6"/>
      <c r="Z779" s="6"/>
      <c r="AA779" s="6"/>
      <c r="AB779" s="6"/>
      <c r="AC779" s="6"/>
      <c r="AD779" s="6"/>
      <c r="AE779" s="6"/>
      <c r="AF779" s="6"/>
      <c r="AG779" s="6"/>
      <c r="AH779" s="6"/>
      <c r="AI779" s="6"/>
      <c r="AJ779" s="6"/>
      <c r="AK779" s="6"/>
    </row>
    <row r="780" spans="1:37">
      <c r="A780" s="6"/>
      <c r="B780" s="3"/>
      <c r="C780" s="6"/>
      <c r="D780" s="6"/>
      <c r="E780" s="6"/>
      <c r="F780" s="6"/>
      <c r="G780" s="6"/>
      <c r="H780" s="6"/>
      <c r="I780" s="6"/>
      <c r="J780" s="19"/>
      <c r="K780" s="6"/>
      <c r="L780" s="3"/>
      <c r="M780" s="3"/>
      <c r="N780" s="3"/>
      <c r="O780" s="3"/>
      <c r="P780" s="3"/>
      <c r="Q780" s="3"/>
      <c r="R780" s="6"/>
      <c r="S780" s="6"/>
      <c r="T780" s="6"/>
      <c r="U780" s="6"/>
      <c r="V780" s="6"/>
      <c r="W780" s="6"/>
      <c r="X780" s="6"/>
      <c r="Y780" s="6"/>
      <c r="Z780" s="6"/>
      <c r="AA780" s="6"/>
      <c r="AB780" s="6"/>
      <c r="AC780" s="6"/>
      <c r="AD780" s="6"/>
      <c r="AE780" s="6"/>
      <c r="AF780" s="6"/>
      <c r="AG780" s="6"/>
      <c r="AH780" s="6"/>
      <c r="AI780" s="6"/>
      <c r="AJ780" s="6"/>
      <c r="AK780" s="6"/>
    </row>
    <row r="781" spans="1:37">
      <c r="A781" s="6"/>
      <c r="B781" s="3"/>
      <c r="C781" s="6"/>
      <c r="D781" s="6"/>
      <c r="E781" s="6"/>
      <c r="F781" s="6"/>
      <c r="G781" s="6"/>
      <c r="H781" s="6"/>
      <c r="I781" s="6"/>
      <c r="J781" s="19"/>
      <c r="K781" s="6"/>
      <c r="L781" s="3"/>
      <c r="M781" s="3"/>
      <c r="N781" s="3"/>
      <c r="O781" s="3"/>
      <c r="P781" s="3"/>
      <c r="Q781" s="3"/>
      <c r="R781" s="6"/>
      <c r="S781" s="6"/>
      <c r="T781" s="6"/>
      <c r="U781" s="6"/>
      <c r="V781" s="6"/>
      <c r="W781" s="6"/>
      <c r="X781" s="6"/>
      <c r="Y781" s="6"/>
      <c r="Z781" s="6"/>
      <c r="AA781" s="6"/>
      <c r="AB781" s="6"/>
      <c r="AC781" s="6"/>
      <c r="AD781" s="6"/>
      <c r="AE781" s="6"/>
      <c r="AF781" s="6"/>
      <c r="AG781" s="6"/>
      <c r="AH781" s="6"/>
      <c r="AI781" s="6"/>
      <c r="AJ781" s="6"/>
      <c r="AK781" s="6"/>
    </row>
    <row r="782" spans="1:37">
      <c r="A782" s="6"/>
      <c r="B782" s="3"/>
      <c r="C782" s="6"/>
      <c r="D782" s="6"/>
      <c r="E782" s="6"/>
      <c r="F782" s="6"/>
      <c r="G782" s="6"/>
      <c r="H782" s="6"/>
      <c r="I782" s="6"/>
      <c r="J782" s="19"/>
      <c r="K782" s="6"/>
      <c r="L782" s="3"/>
      <c r="M782" s="3"/>
      <c r="N782" s="3"/>
      <c r="O782" s="3"/>
      <c r="P782" s="3"/>
      <c r="Q782" s="3"/>
      <c r="R782" s="6"/>
      <c r="S782" s="6"/>
      <c r="T782" s="6"/>
      <c r="U782" s="6"/>
      <c r="V782" s="6"/>
      <c r="W782" s="6"/>
      <c r="X782" s="6"/>
      <c r="Y782" s="6"/>
      <c r="Z782" s="6"/>
      <c r="AA782" s="6"/>
      <c r="AB782" s="6"/>
      <c r="AC782" s="6"/>
      <c r="AD782" s="6"/>
      <c r="AE782" s="6"/>
      <c r="AF782" s="6"/>
      <c r="AG782" s="6"/>
      <c r="AH782" s="6"/>
      <c r="AI782" s="6"/>
      <c r="AJ782" s="6"/>
      <c r="AK782" s="6"/>
    </row>
    <row r="783" spans="1:37">
      <c r="A783" s="6"/>
      <c r="B783" s="3"/>
      <c r="C783" s="6"/>
      <c r="D783" s="6"/>
      <c r="E783" s="6"/>
      <c r="F783" s="6"/>
      <c r="G783" s="6"/>
      <c r="H783" s="6"/>
      <c r="I783" s="6"/>
      <c r="J783" s="19"/>
      <c r="K783" s="6"/>
      <c r="L783" s="3"/>
      <c r="M783" s="3"/>
      <c r="N783" s="3"/>
      <c r="O783" s="3"/>
      <c r="P783" s="3"/>
      <c r="Q783" s="3"/>
      <c r="R783" s="6"/>
      <c r="S783" s="6"/>
      <c r="T783" s="6"/>
      <c r="U783" s="6"/>
      <c r="V783" s="6"/>
      <c r="W783" s="6"/>
      <c r="X783" s="6"/>
      <c r="Y783" s="6"/>
      <c r="Z783" s="6"/>
      <c r="AA783" s="6"/>
      <c r="AB783" s="6"/>
      <c r="AC783" s="6"/>
      <c r="AD783" s="6"/>
      <c r="AE783" s="6"/>
      <c r="AF783" s="6"/>
      <c r="AG783" s="6"/>
      <c r="AH783" s="6"/>
      <c r="AI783" s="6"/>
      <c r="AJ783" s="6"/>
      <c r="AK783" s="6"/>
    </row>
    <row r="784" spans="1:37">
      <c r="A784" s="6"/>
      <c r="B784" s="3"/>
      <c r="C784" s="6"/>
      <c r="D784" s="6"/>
      <c r="E784" s="6"/>
      <c r="F784" s="6"/>
      <c r="G784" s="6"/>
      <c r="H784" s="6"/>
      <c r="I784" s="6"/>
      <c r="J784" s="19"/>
      <c r="K784" s="6"/>
      <c r="L784" s="3"/>
      <c r="M784" s="3"/>
      <c r="N784" s="3"/>
      <c r="O784" s="3"/>
      <c r="P784" s="3"/>
      <c r="Q784" s="3"/>
      <c r="R784" s="6"/>
      <c r="S784" s="6"/>
      <c r="T784" s="6"/>
      <c r="U784" s="6"/>
      <c r="V784" s="6"/>
      <c r="W784" s="6"/>
      <c r="X784" s="6"/>
      <c r="Y784" s="6"/>
      <c r="Z784" s="6"/>
      <c r="AA784" s="6"/>
      <c r="AB784" s="6"/>
      <c r="AC784" s="6"/>
      <c r="AD784" s="6"/>
      <c r="AE784" s="6"/>
      <c r="AF784" s="6"/>
      <c r="AG784" s="6"/>
      <c r="AH784" s="6"/>
      <c r="AI784" s="6"/>
      <c r="AJ784" s="6"/>
      <c r="AK784" s="6"/>
    </row>
    <row r="785" spans="1:37">
      <c r="A785" s="6"/>
      <c r="B785" s="3"/>
      <c r="C785" s="6"/>
      <c r="D785" s="6"/>
      <c r="E785" s="6"/>
      <c r="F785" s="6"/>
      <c r="G785" s="6"/>
      <c r="H785" s="6"/>
      <c r="I785" s="6"/>
      <c r="J785" s="19"/>
      <c r="K785" s="6"/>
      <c r="L785" s="3"/>
      <c r="M785" s="3"/>
      <c r="N785" s="3"/>
      <c r="O785" s="3"/>
      <c r="P785" s="3"/>
      <c r="Q785" s="3"/>
      <c r="R785" s="6"/>
      <c r="S785" s="6"/>
      <c r="T785" s="6"/>
      <c r="U785" s="6"/>
      <c r="V785" s="6"/>
      <c r="W785" s="6"/>
      <c r="X785" s="6"/>
      <c r="Y785" s="6"/>
      <c r="Z785" s="6"/>
      <c r="AA785" s="6"/>
      <c r="AB785" s="6"/>
      <c r="AC785" s="6"/>
      <c r="AD785" s="6"/>
      <c r="AE785" s="6"/>
      <c r="AF785" s="6"/>
      <c r="AG785" s="6"/>
      <c r="AH785" s="6"/>
      <c r="AI785" s="6"/>
      <c r="AJ785" s="6"/>
      <c r="AK785" s="6"/>
    </row>
    <row r="786" spans="1:37">
      <c r="A786" s="6"/>
      <c r="B786" s="3"/>
      <c r="C786" s="6"/>
      <c r="D786" s="6"/>
      <c r="E786" s="6"/>
      <c r="F786" s="6"/>
      <c r="G786" s="6"/>
      <c r="H786" s="6"/>
      <c r="I786" s="6"/>
      <c r="J786" s="19"/>
      <c r="K786" s="6"/>
      <c r="L786" s="3"/>
      <c r="M786" s="3"/>
      <c r="N786" s="3"/>
      <c r="O786" s="3"/>
      <c r="P786" s="3"/>
      <c r="Q786" s="3"/>
      <c r="R786" s="6"/>
      <c r="S786" s="6"/>
      <c r="T786" s="6"/>
      <c r="U786" s="6"/>
      <c r="V786" s="6"/>
      <c r="W786" s="6"/>
      <c r="X786" s="6"/>
      <c r="Y786" s="6"/>
      <c r="Z786" s="6"/>
      <c r="AA786" s="6"/>
      <c r="AB786" s="6"/>
      <c r="AC786" s="6"/>
      <c r="AD786" s="6"/>
      <c r="AE786" s="6"/>
      <c r="AF786" s="6"/>
      <c r="AG786" s="6"/>
      <c r="AH786" s="6"/>
      <c r="AI786" s="6"/>
      <c r="AJ786" s="6"/>
      <c r="AK786" s="6"/>
    </row>
    <row r="787" spans="1:37">
      <c r="A787" s="6"/>
      <c r="B787" s="3"/>
      <c r="C787" s="6"/>
      <c r="D787" s="6"/>
      <c r="E787" s="6"/>
      <c r="F787" s="6"/>
      <c r="G787" s="6"/>
      <c r="H787" s="6"/>
      <c r="I787" s="6"/>
      <c r="J787" s="19"/>
      <c r="K787" s="6"/>
      <c r="L787" s="3"/>
      <c r="M787" s="3"/>
      <c r="N787" s="3"/>
      <c r="O787" s="3"/>
      <c r="P787" s="3"/>
      <c r="Q787" s="3"/>
      <c r="R787" s="6"/>
      <c r="S787" s="6"/>
      <c r="T787" s="6"/>
      <c r="U787" s="6"/>
      <c r="V787" s="6"/>
      <c r="W787" s="6"/>
      <c r="X787" s="6"/>
      <c r="Y787" s="6"/>
      <c r="Z787" s="6"/>
      <c r="AA787" s="6"/>
      <c r="AB787" s="6"/>
      <c r="AC787" s="6"/>
      <c r="AD787" s="6"/>
      <c r="AE787" s="6"/>
      <c r="AF787" s="6"/>
      <c r="AG787" s="6"/>
      <c r="AH787" s="6"/>
      <c r="AI787" s="6"/>
      <c r="AJ787" s="6"/>
      <c r="AK787" s="6"/>
    </row>
    <row r="788" spans="1:37">
      <c r="A788" s="6"/>
      <c r="B788" s="3"/>
      <c r="C788" s="6"/>
      <c r="D788" s="6"/>
      <c r="E788" s="6"/>
      <c r="F788" s="6"/>
      <c r="G788" s="6"/>
      <c r="H788" s="6"/>
      <c r="I788" s="6"/>
      <c r="J788" s="19"/>
      <c r="K788" s="6"/>
      <c r="L788" s="3"/>
      <c r="M788" s="3"/>
      <c r="N788" s="3"/>
      <c r="O788" s="3"/>
      <c r="P788" s="3"/>
      <c r="Q788" s="3"/>
      <c r="R788" s="6"/>
      <c r="S788" s="6"/>
      <c r="T788" s="6"/>
      <c r="U788" s="6"/>
      <c r="V788" s="6"/>
      <c r="W788" s="6"/>
      <c r="X788" s="6"/>
      <c r="Y788" s="6"/>
      <c r="Z788" s="6"/>
      <c r="AA788" s="6"/>
      <c r="AB788" s="6"/>
      <c r="AC788" s="6"/>
      <c r="AD788" s="6"/>
      <c r="AE788" s="6"/>
      <c r="AF788" s="6"/>
      <c r="AG788" s="6"/>
      <c r="AH788" s="6"/>
      <c r="AI788" s="6"/>
      <c r="AJ788" s="6"/>
      <c r="AK788" s="6"/>
    </row>
    <row r="789" spans="1:37">
      <c r="A789" s="6"/>
      <c r="B789" s="3"/>
      <c r="C789" s="6"/>
      <c r="D789" s="6"/>
      <c r="E789" s="6"/>
      <c r="F789" s="6"/>
      <c r="G789" s="6"/>
      <c r="H789" s="6"/>
      <c r="I789" s="6"/>
      <c r="J789" s="19"/>
      <c r="K789" s="6"/>
      <c r="L789" s="3"/>
      <c r="M789" s="3"/>
      <c r="N789" s="3"/>
      <c r="O789" s="3"/>
      <c r="P789" s="3"/>
      <c r="Q789" s="3"/>
      <c r="R789" s="6"/>
      <c r="S789" s="6"/>
      <c r="T789" s="6"/>
      <c r="U789" s="6"/>
      <c r="V789" s="6"/>
      <c r="W789" s="6"/>
      <c r="X789" s="6"/>
      <c r="Y789" s="6"/>
      <c r="Z789" s="6"/>
      <c r="AA789" s="6"/>
      <c r="AB789" s="6"/>
      <c r="AC789" s="6"/>
      <c r="AD789" s="6"/>
      <c r="AE789" s="6"/>
      <c r="AF789" s="6"/>
      <c r="AG789" s="6"/>
      <c r="AH789" s="6"/>
      <c r="AI789" s="6"/>
      <c r="AJ789" s="6"/>
      <c r="AK789" s="6"/>
    </row>
    <row r="790" spans="1:37">
      <c r="A790" s="6"/>
      <c r="B790" s="3"/>
      <c r="C790" s="6"/>
      <c r="D790" s="6"/>
      <c r="E790" s="6"/>
      <c r="F790" s="6"/>
      <c r="G790" s="6"/>
      <c r="H790" s="6"/>
      <c r="I790" s="6"/>
      <c r="J790" s="19"/>
      <c r="K790" s="6"/>
      <c r="L790" s="3"/>
      <c r="M790" s="3"/>
      <c r="N790" s="3"/>
      <c r="O790" s="3"/>
      <c r="P790" s="3"/>
      <c r="Q790" s="3"/>
      <c r="R790" s="6"/>
      <c r="S790" s="6"/>
      <c r="T790" s="6"/>
      <c r="U790" s="6"/>
      <c r="V790" s="6"/>
      <c r="W790" s="6"/>
      <c r="X790" s="6"/>
      <c r="Y790" s="6"/>
      <c r="Z790" s="6"/>
      <c r="AA790" s="6"/>
      <c r="AB790" s="6"/>
      <c r="AC790" s="6"/>
      <c r="AD790" s="6"/>
      <c r="AE790" s="6"/>
      <c r="AF790" s="6"/>
      <c r="AG790" s="6"/>
      <c r="AH790" s="6"/>
      <c r="AI790" s="6"/>
      <c r="AJ790" s="6"/>
      <c r="AK790" s="6"/>
    </row>
    <row r="791" spans="1:37">
      <c r="A791" s="6"/>
      <c r="B791" s="3"/>
      <c r="C791" s="6"/>
      <c r="D791" s="6"/>
      <c r="E791" s="6"/>
      <c r="F791" s="6"/>
      <c r="G791" s="6"/>
      <c r="H791" s="6"/>
      <c r="I791" s="6"/>
      <c r="J791" s="19"/>
      <c r="K791" s="6"/>
      <c r="L791" s="3"/>
      <c r="M791" s="3"/>
      <c r="N791" s="3"/>
      <c r="O791" s="3"/>
      <c r="P791" s="3"/>
      <c r="Q791" s="3"/>
      <c r="R791" s="6"/>
      <c r="S791" s="6"/>
      <c r="T791" s="6"/>
      <c r="U791" s="6"/>
      <c r="V791" s="6"/>
      <c r="W791" s="6"/>
      <c r="X791" s="6"/>
      <c r="Y791" s="6"/>
      <c r="Z791" s="6"/>
      <c r="AA791" s="6"/>
      <c r="AB791" s="6"/>
      <c r="AC791" s="6"/>
      <c r="AD791" s="6"/>
      <c r="AE791" s="6"/>
      <c r="AF791" s="6"/>
      <c r="AG791" s="6"/>
      <c r="AH791" s="6"/>
      <c r="AI791" s="6"/>
      <c r="AJ791" s="6"/>
      <c r="AK791" s="6"/>
    </row>
    <row r="792" spans="1:37">
      <c r="A792" s="6"/>
      <c r="B792" s="3"/>
      <c r="C792" s="6"/>
      <c r="D792" s="6"/>
      <c r="E792" s="6"/>
      <c r="F792" s="6"/>
      <c r="G792" s="6"/>
      <c r="H792" s="6"/>
      <c r="I792" s="6"/>
      <c r="J792" s="19"/>
      <c r="K792" s="6"/>
      <c r="L792" s="3"/>
      <c r="M792" s="3"/>
      <c r="N792" s="3"/>
      <c r="O792" s="3"/>
      <c r="P792" s="3"/>
      <c r="Q792" s="3"/>
      <c r="R792" s="6"/>
      <c r="S792" s="6"/>
      <c r="T792" s="6"/>
      <c r="U792" s="6"/>
      <c r="V792" s="6"/>
      <c r="W792" s="6"/>
      <c r="X792" s="6"/>
      <c r="Y792" s="6"/>
      <c r="Z792" s="6"/>
      <c r="AA792" s="6"/>
      <c r="AB792" s="6"/>
      <c r="AC792" s="6"/>
      <c r="AD792" s="6"/>
      <c r="AE792" s="6"/>
      <c r="AF792" s="6"/>
      <c r="AG792" s="6"/>
      <c r="AH792" s="6"/>
      <c r="AI792" s="6"/>
      <c r="AJ792" s="6"/>
      <c r="AK792" s="6"/>
    </row>
    <row r="793" spans="1:37">
      <c r="A793" s="6"/>
      <c r="B793" s="3"/>
      <c r="C793" s="6"/>
      <c r="D793" s="6"/>
      <c r="E793" s="6"/>
      <c r="F793" s="6"/>
      <c r="G793" s="6"/>
      <c r="H793" s="6"/>
      <c r="I793" s="6"/>
      <c r="J793" s="19"/>
      <c r="K793" s="6"/>
      <c r="L793" s="3"/>
      <c r="M793" s="3"/>
      <c r="N793" s="3"/>
      <c r="O793" s="3"/>
      <c r="P793" s="3"/>
      <c r="Q793" s="3"/>
      <c r="R793" s="6"/>
      <c r="S793" s="6"/>
      <c r="T793" s="6"/>
      <c r="U793" s="6"/>
      <c r="V793" s="6"/>
      <c r="W793" s="6"/>
      <c r="X793" s="6"/>
      <c r="Y793" s="6"/>
      <c r="Z793" s="6"/>
      <c r="AA793" s="6"/>
      <c r="AB793" s="6"/>
      <c r="AC793" s="6"/>
      <c r="AD793" s="6"/>
      <c r="AE793" s="6"/>
      <c r="AF793" s="6"/>
      <c r="AG793" s="6"/>
      <c r="AH793" s="6"/>
      <c r="AI793" s="6"/>
      <c r="AJ793" s="6"/>
      <c r="AK793" s="6"/>
    </row>
    <row r="794" spans="1:37">
      <c r="A794" s="6"/>
      <c r="B794" s="3"/>
      <c r="C794" s="6"/>
      <c r="D794" s="6"/>
      <c r="E794" s="6"/>
      <c r="F794" s="6"/>
      <c r="G794" s="6"/>
      <c r="H794" s="6"/>
      <c r="I794" s="6"/>
      <c r="J794" s="19"/>
      <c r="K794" s="6"/>
      <c r="L794" s="3"/>
      <c r="M794" s="3"/>
      <c r="N794" s="3"/>
      <c r="O794" s="3"/>
      <c r="P794" s="3"/>
      <c r="Q794" s="3"/>
      <c r="R794" s="6"/>
      <c r="S794" s="6"/>
      <c r="T794" s="6"/>
      <c r="U794" s="6"/>
      <c r="V794" s="6"/>
      <c r="W794" s="6"/>
      <c r="X794" s="6"/>
      <c r="Y794" s="6"/>
      <c r="Z794" s="6"/>
      <c r="AA794" s="6"/>
      <c r="AB794" s="6"/>
      <c r="AC794" s="6"/>
      <c r="AD794" s="6"/>
      <c r="AE794" s="6"/>
      <c r="AF794" s="6"/>
      <c r="AG794" s="6"/>
      <c r="AH794" s="6"/>
      <c r="AI794" s="6"/>
      <c r="AJ794" s="6"/>
      <c r="AK794" s="6"/>
    </row>
    <row r="795" spans="1:37">
      <c r="A795" s="6"/>
      <c r="B795" s="3"/>
      <c r="C795" s="6"/>
      <c r="D795" s="6"/>
      <c r="E795" s="6"/>
      <c r="F795" s="6"/>
      <c r="G795" s="6"/>
      <c r="H795" s="6"/>
      <c r="I795" s="6"/>
      <c r="J795" s="19"/>
      <c r="K795" s="6"/>
      <c r="L795" s="3"/>
      <c r="M795" s="3"/>
      <c r="N795" s="3"/>
      <c r="O795" s="3"/>
      <c r="P795" s="3"/>
      <c r="Q795" s="3"/>
      <c r="R795" s="6"/>
      <c r="S795" s="6"/>
      <c r="T795" s="6"/>
      <c r="U795" s="6"/>
      <c r="V795" s="6"/>
      <c r="W795" s="6"/>
      <c r="X795" s="6"/>
      <c r="Y795" s="6"/>
      <c r="Z795" s="6"/>
      <c r="AA795" s="6"/>
      <c r="AB795" s="6"/>
      <c r="AC795" s="6"/>
      <c r="AD795" s="6"/>
      <c r="AE795" s="6"/>
      <c r="AF795" s="6"/>
      <c r="AG795" s="6"/>
      <c r="AH795" s="6"/>
      <c r="AI795" s="6"/>
      <c r="AJ795" s="6"/>
      <c r="AK795" s="6"/>
    </row>
    <row r="796" spans="1:37">
      <c r="A796" s="6"/>
      <c r="B796" s="3"/>
      <c r="C796" s="6"/>
      <c r="D796" s="6"/>
      <c r="E796" s="6"/>
      <c r="F796" s="6"/>
      <c r="G796" s="6"/>
      <c r="H796" s="6"/>
      <c r="I796" s="6"/>
      <c r="J796" s="19"/>
      <c r="K796" s="6"/>
      <c r="L796" s="3"/>
      <c r="M796" s="3"/>
      <c r="N796" s="3"/>
      <c r="O796" s="3"/>
      <c r="P796" s="3"/>
      <c r="Q796" s="3"/>
      <c r="R796" s="6"/>
      <c r="S796" s="6"/>
      <c r="T796" s="6"/>
      <c r="U796" s="6"/>
      <c r="V796" s="6"/>
      <c r="W796" s="6"/>
      <c r="X796" s="6"/>
      <c r="Y796" s="6"/>
      <c r="Z796" s="6"/>
      <c r="AA796" s="6"/>
      <c r="AB796" s="6"/>
      <c r="AC796" s="6"/>
      <c r="AD796" s="6"/>
      <c r="AE796" s="6"/>
      <c r="AF796" s="6"/>
      <c r="AG796" s="6"/>
      <c r="AH796" s="6"/>
      <c r="AI796" s="6"/>
      <c r="AJ796" s="6"/>
      <c r="AK796" s="6"/>
    </row>
    <row r="797" spans="1:37">
      <c r="A797" s="6"/>
      <c r="B797" s="3"/>
      <c r="C797" s="6"/>
      <c r="D797" s="6"/>
      <c r="E797" s="6"/>
      <c r="F797" s="6"/>
      <c r="G797" s="6"/>
      <c r="H797" s="6"/>
      <c r="I797" s="6"/>
      <c r="J797" s="19"/>
      <c r="K797" s="6"/>
      <c r="L797" s="3"/>
      <c r="M797" s="3"/>
      <c r="N797" s="3"/>
      <c r="O797" s="3"/>
      <c r="P797" s="3"/>
      <c r="Q797" s="3"/>
      <c r="R797" s="6"/>
      <c r="S797" s="6"/>
      <c r="T797" s="6"/>
      <c r="U797" s="6"/>
      <c r="V797" s="6"/>
      <c r="W797" s="6"/>
      <c r="X797" s="6"/>
      <c r="Y797" s="6"/>
      <c r="Z797" s="6"/>
      <c r="AA797" s="6"/>
      <c r="AB797" s="6"/>
      <c r="AC797" s="6"/>
      <c r="AD797" s="6"/>
      <c r="AE797" s="6"/>
      <c r="AF797" s="6"/>
      <c r="AG797" s="6"/>
      <c r="AH797" s="6"/>
      <c r="AI797" s="6"/>
      <c r="AJ797" s="6"/>
      <c r="AK797" s="6"/>
    </row>
    <row r="798" spans="1:37">
      <c r="A798" s="6"/>
      <c r="B798" s="3"/>
      <c r="C798" s="6"/>
      <c r="D798" s="6"/>
      <c r="E798" s="6"/>
      <c r="F798" s="6"/>
      <c r="G798" s="6"/>
      <c r="H798" s="6"/>
      <c r="I798" s="6"/>
      <c r="J798" s="19"/>
      <c r="K798" s="6"/>
      <c r="L798" s="3"/>
      <c r="M798" s="3"/>
      <c r="N798" s="3"/>
      <c r="O798" s="3"/>
      <c r="P798" s="3"/>
      <c r="Q798" s="3"/>
      <c r="R798" s="6"/>
      <c r="S798" s="6"/>
      <c r="T798" s="6"/>
      <c r="U798" s="6"/>
      <c r="V798" s="6"/>
      <c r="W798" s="6"/>
      <c r="X798" s="6"/>
      <c r="Y798" s="6"/>
      <c r="Z798" s="6"/>
      <c r="AA798" s="6"/>
      <c r="AB798" s="6"/>
      <c r="AC798" s="6"/>
      <c r="AD798" s="6"/>
      <c r="AE798" s="6"/>
      <c r="AF798" s="6"/>
      <c r="AG798" s="6"/>
      <c r="AH798" s="6"/>
      <c r="AI798" s="6"/>
      <c r="AJ798" s="6"/>
      <c r="AK798" s="6"/>
    </row>
    <row r="799" spans="1:37">
      <c r="A799" s="6"/>
      <c r="B799" s="3"/>
      <c r="C799" s="6"/>
      <c r="D799" s="6"/>
      <c r="E799" s="6"/>
      <c r="F799" s="6"/>
      <c r="G799" s="6"/>
      <c r="H799" s="6"/>
      <c r="I799" s="6"/>
      <c r="J799" s="19"/>
      <c r="K799" s="6"/>
      <c r="L799" s="3"/>
      <c r="M799" s="3"/>
      <c r="N799" s="3"/>
      <c r="O799" s="3"/>
      <c r="P799" s="3"/>
      <c r="Q799" s="3"/>
      <c r="R799" s="6"/>
      <c r="S799" s="6"/>
      <c r="T799" s="6"/>
      <c r="U799" s="6"/>
      <c r="V799" s="6"/>
      <c r="W799" s="6"/>
      <c r="X799" s="6"/>
      <c r="Y799" s="6"/>
      <c r="Z799" s="6"/>
      <c r="AA799" s="6"/>
      <c r="AB799" s="6"/>
      <c r="AC799" s="6"/>
      <c r="AD799" s="6"/>
      <c r="AE799" s="6"/>
      <c r="AF799" s="6"/>
      <c r="AG799" s="6"/>
      <c r="AH799" s="6"/>
      <c r="AI799" s="6"/>
      <c r="AJ799" s="6"/>
      <c r="AK799" s="6"/>
    </row>
    <row r="800" spans="1:37">
      <c r="A800" s="6"/>
      <c r="B800" s="3"/>
      <c r="C800" s="6"/>
      <c r="D800" s="6"/>
      <c r="E800" s="6"/>
      <c r="F800" s="6"/>
      <c r="G800" s="6"/>
      <c r="H800" s="6"/>
      <c r="I800" s="6"/>
      <c r="J800" s="19"/>
      <c r="K800" s="6"/>
      <c r="L800" s="3"/>
      <c r="M800" s="3"/>
      <c r="N800" s="3"/>
      <c r="O800" s="3"/>
      <c r="P800" s="3"/>
      <c r="Q800" s="3"/>
      <c r="R800" s="6"/>
      <c r="S800" s="6"/>
      <c r="T800" s="6"/>
      <c r="U800" s="6"/>
      <c r="V800" s="6"/>
      <c r="W800" s="6"/>
      <c r="X800" s="6"/>
      <c r="Y800" s="6"/>
      <c r="Z800" s="6"/>
      <c r="AA800" s="6"/>
      <c r="AB800" s="6"/>
      <c r="AC800" s="6"/>
      <c r="AD800" s="6"/>
      <c r="AE800" s="6"/>
      <c r="AF800" s="6"/>
      <c r="AG800" s="6"/>
      <c r="AH800" s="6"/>
      <c r="AI800" s="6"/>
      <c r="AJ800" s="6"/>
      <c r="AK800" s="6"/>
    </row>
    <row r="801" spans="1:37">
      <c r="A801" s="6"/>
      <c r="B801" s="3"/>
      <c r="C801" s="6"/>
      <c r="D801" s="6"/>
      <c r="E801" s="6"/>
      <c r="F801" s="6"/>
      <c r="G801" s="6"/>
      <c r="H801" s="6"/>
      <c r="I801" s="6"/>
      <c r="J801" s="19"/>
      <c r="K801" s="6"/>
      <c r="L801" s="3"/>
      <c r="M801" s="3"/>
      <c r="N801" s="3"/>
      <c r="O801" s="3"/>
      <c r="P801" s="3"/>
      <c r="Q801" s="3"/>
      <c r="R801" s="6"/>
      <c r="S801" s="6"/>
      <c r="T801" s="6"/>
      <c r="U801" s="6"/>
      <c r="V801" s="6"/>
      <c r="W801" s="6"/>
      <c r="X801" s="6"/>
      <c r="Y801" s="6"/>
      <c r="Z801" s="6"/>
      <c r="AA801" s="6"/>
      <c r="AB801" s="6"/>
      <c r="AC801" s="6"/>
      <c r="AD801" s="6"/>
      <c r="AE801" s="6"/>
      <c r="AF801" s="6"/>
      <c r="AG801" s="6"/>
      <c r="AH801" s="6"/>
      <c r="AI801" s="6"/>
      <c r="AJ801" s="6"/>
      <c r="AK801" s="6"/>
    </row>
    <row r="802" spans="1:37">
      <c r="A802" s="6"/>
      <c r="B802" s="3"/>
      <c r="C802" s="6"/>
      <c r="D802" s="6"/>
      <c r="E802" s="6"/>
      <c r="F802" s="6"/>
      <c r="G802" s="6"/>
      <c r="H802" s="6"/>
      <c r="I802" s="6"/>
      <c r="J802" s="19"/>
      <c r="K802" s="6"/>
      <c r="L802" s="3"/>
      <c r="M802" s="3"/>
      <c r="N802" s="3"/>
      <c r="O802" s="3"/>
      <c r="P802" s="3"/>
      <c r="Q802" s="3"/>
      <c r="R802" s="6"/>
      <c r="S802" s="6"/>
      <c r="T802" s="6"/>
      <c r="U802" s="6"/>
      <c r="V802" s="6"/>
      <c r="W802" s="6"/>
      <c r="X802" s="6"/>
      <c r="Y802" s="6"/>
      <c r="Z802" s="6"/>
      <c r="AA802" s="6"/>
      <c r="AB802" s="6"/>
      <c r="AC802" s="6"/>
      <c r="AD802" s="6"/>
      <c r="AE802" s="6"/>
      <c r="AF802" s="6"/>
      <c r="AG802" s="6"/>
      <c r="AH802" s="6"/>
      <c r="AI802" s="6"/>
      <c r="AJ802" s="6"/>
      <c r="AK802" s="6"/>
    </row>
    <row r="803" spans="1:37">
      <c r="A803" s="6"/>
      <c r="B803" s="3"/>
      <c r="C803" s="6"/>
      <c r="D803" s="6"/>
      <c r="E803" s="6"/>
      <c r="F803" s="6"/>
      <c r="G803" s="6"/>
      <c r="H803" s="6"/>
      <c r="I803" s="6"/>
      <c r="J803" s="19"/>
      <c r="K803" s="6"/>
      <c r="L803" s="3"/>
      <c r="M803" s="3"/>
      <c r="N803" s="3"/>
      <c r="O803" s="3"/>
      <c r="P803" s="3"/>
      <c r="Q803" s="3"/>
      <c r="R803" s="6"/>
      <c r="S803" s="6"/>
      <c r="T803" s="6"/>
      <c r="U803" s="6"/>
      <c r="V803" s="6"/>
      <c r="W803" s="6"/>
      <c r="X803" s="6"/>
      <c r="Y803" s="6"/>
      <c r="Z803" s="6"/>
      <c r="AA803" s="6"/>
      <c r="AB803" s="6"/>
      <c r="AC803" s="6"/>
      <c r="AD803" s="6"/>
      <c r="AE803" s="6"/>
      <c r="AF803" s="6"/>
      <c r="AG803" s="6"/>
      <c r="AH803" s="6"/>
      <c r="AI803" s="6"/>
      <c r="AJ803" s="6"/>
      <c r="AK803" s="6"/>
    </row>
    <row r="804" spans="1:37">
      <c r="A804" s="6"/>
      <c r="B804" s="3"/>
      <c r="C804" s="6"/>
      <c r="D804" s="6"/>
      <c r="E804" s="6"/>
      <c r="F804" s="6"/>
      <c r="G804" s="6"/>
      <c r="H804" s="6"/>
      <c r="I804" s="6"/>
      <c r="J804" s="19"/>
      <c r="K804" s="6"/>
      <c r="L804" s="3"/>
      <c r="M804" s="3"/>
      <c r="N804" s="3"/>
      <c r="O804" s="3"/>
      <c r="P804" s="3"/>
      <c r="Q804" s="3"/>
      <c r="R804" s="6"/>
      <c r="S804" s="6"/>
      <c r="T804" s="6"/>
      <c r="U804" s="6"/>
      <c r="V804" s="6"/>
      <c r="W804" s="6"/>
      <c r="X804" s="6"/>
      <c r="Y804" s="6"/>
      <c r="Z804" s="6"/>
      <c r="AA804" s="6"/>
      <c r="AB804" s="6"/>
      <c r="AC804" s="6"/>
      <c r="AD804" s="6"/>
      <c r="AE804" s="6"/>
      <c r="AF804" s="6"/>
      <c r="AG804" s="6"/>
      <c r="AH804" s="6"/>
      <c r="AI804" s="6"/>
      <c r="AJ804" s="6"/>
      <c r="AK804" s="6"/>
    </row>
    <row r="805" spans="1:37">
      <c r="A805" s="6"/>
      <c r="B805" s="3"/>
      <c r="C805" s="6"/>
      <c r="D805" s="6"/>
      <c r="E805" s="6"/>
      <c r="F805" s="6"/>
      <c r="G805" s="6"/>
      <c r="H805" s="6"/>
      <c r="I805" s="6"/>
      <c r="J805" s="19"/>
      <c r="K805" s="6"/>
      <c r="L805" s="3"/>
      <c r="M805" s="3"/>
      <c r="N805" s="3"/>
      <c r="O805" s="3"/>
      <c r="P805" s="3"/>
      <c r="Q805" s="3"/>
      <c r="R805" s="6"/>
      <c r="S805" s="6"/>
      <c r="T805" s="6"/>
      <c r="U805" s="6"/>
      <c r="V805" s="6"/>
      <c r="W805" s="6"/>
      <c r="X805" s="6"/>
      <c r="Y805" s="6"/>
      <c r="Z805" s="6"/>
      <c r="AA805" s="6"/>
      <c r="AB805" s="6"/>
      <c r="AC805" s="6"/>
      <c r="AD805" s="6"/>
      <c r="AE805" s="6"/>
      <c r="AF805" s="6"/>
      <c r="AG805" s="6"/>
      <c r="AH805" s="6"/>
      <c r="AI805" s="6"/>
      <c r="AJ805" s="6"/>
      <c r="AK805" s="6"/>
    </row>
    <row r="806" spans="1:37">
      <c r="A806" s="6"/>
      <c r="B806" s="3"/>
      <c r="C806" s="6"/>
      <c r="D806" s="6"/>
      <c r="E806" s="6"/>
      <c r="F806" s="6"/>
      <c r="G806" s="6"/>
      <c r="H806" s="6"/>
      <c r="I806" s="6"/>
      <c r="J806" s="19"/>
      <c r="K806" s="6"/>
      <c r="L806" s="3"/>
      <c r="M806" s="3"/>
      <c r="N806" s="3"/>
      <c r="O806" s="3"/>
      <c r="P806" s="3"/>
      <c r="Q806" s="3"/>
      <c r="R806" s="6"/>
      <c r="S806" s="6"/>
      <c r="T806" s="6"/>
      <c r="U806" s="6"/>
      <c r="V806" s="6"/>
      <c r="W806" s="6"/>
      <c r="X806" s="6"/>
      <c r="Y806" s="6"/>
      <c r="Z806" s="6"/>
      <c r="AA806" s="6"/>
      <c r="AB806" s="6"/>
      <c r="AC806" s="6"/>
      <c r="AD806" s="6"/>
      <c r="AE806" s="6"/>
      <c r="AF806" s="6"/>
      <c r="AG806" s="6"/>
      <c r="AH806" s="6"/>
      <c r="AI806" s="6"/>
      <c r="AJ806" s="6"/>
      <c r="AK806" s="6"/>
    </row>
    <row r="807" spans="1:37">
      <c r="A807" s="6"/>
      <c r="B807" s="3"/>
      <c r="C807" s="6"/>
      <c r="D807" s="6"/>
      <c r="E807" s="6"/>
      <c r="F807" s="6"/>
      <c r="G807" s="6"/>
      <c r="H807" s="6"/>
      <c r="I807" s="6"/>
      <c r="J807" s="19"/>
      <c r="K807" s="6"/>
      <c r="L807" s="3"/>
      <c r="M807" s="3"/>
      <c r="N807" s="3"/>
      <c r="O807" s="3"/>
      <c r="P807" s="3"/>
      <c r="Q807" s="3"/>
      <c r="R807" s="6"/>
      <c r="S807" s="6"/>
      <c r="T807" s="6"/>
      <c r="U807" s="6"/>
      <c r="V807" s="6"/>
      <c r="W807" s="6"/>
      <c r="X807" s="6"/>
      <c r="Y807" s="6"/>
      <c r="Z807" s="6"/>
      <c r="AA807" s="6"/>
      <c r="AB807" s="6"/>
      <c r="AC807" s="6"/>
      <c r="AD807" s="6"/>
      <c r="AE807" s="6"/>
      <c r="AF807" s="6"/>
      <c r="AG807" s="6"/>
      <c r="AH807" s="6"/>
      <c r="AI807" s="6"/>
      <c r="AJ807" s="6"/>
      <c r="AK807" s="6"/>
    </row>
    <row r="808" spans="1:37">
      <c r="A808" s="6"/>
      <c r="B808" s="3"/>
      <c r="C808" s="6"/>
      <c r="D808" s="6"/>
      <c r="E808" s="6"/>
      <c r="F808" s="6"/>
      <c r="G808" s="6"/>
      <c r="H808" s="6"/>
      <c r="I808" s="6"/>
      <c r="J808" s="19"/>
      <c r="K808" s="6"/>
      <c r="L808" s="3"/>
      <c r="M808" s="3"/>
      <c r="N808" s="3"/>
      <c r="O808" s="3"/>
      <c r="P808" s="3"/>
      <c r="Q808" s="3"/>
      <c r="R808" s="6"/>
      <c r="S808" s="6"/>
      <c r="T808" s="6"/>
      <c r="U808" s="6"/>
      <c r="V808" s="6"/>
      <c r="W808" s="6"/>
      <c r="X808" s="6"/>
      <c r="Y808" s="6"/>
      <c r="Z808" s="6"/>
      <c r="AA808" s="6"/>
      <c r="AB808" s="6"/>
      <c r="AC808" s="6"/>
      <c r="AD808" s="6"/>
      <c r="AE808" s="6"/>
      <c r="AF808" s="6"/>
      <c r="AG808" s="6"/>
      <c r="AH808" s="6"/>
      <c r="AI808" s="6"/>
      <c r="AJ808" s="6"/>
      <c r="AK808" s="6"/>
    </row>
    <row r="809" spans="1:37">
      <c r="A809" s="6"/>
      <c r="B809" s="3"/>
      <c r="C809" s="6"/>
      <c r="D809" s="6"/>
      <c r="E809" s="6"/>
      <c r="F809" s="6"/>
      <c r="G809" s="6"/>
      <c r="H809" s="6"/>
      <c r="I809" s="6"/>
      <c r="J809" s="19"/>
      <c r="K809" s="6"/>
      <c r="L809" s="3"/>
      <c r="M809" s="3"/>
      <c r="N809" s="3"/>
      <c r="O809" s="3"/>
      <c r="P809" s="3"/>
      <c r="Q809" s="3"/>
      <c r="R809" s="6"/>
      <c r="S809" s="6"/>
      <c r="T809" s="6"/>
      <c r="U809" s="6"/>
      <c r="V809" s="6"/>
      <c r="W809" s="6"/>
      <c r="X809" s="6"/>
      <c r="Y809" s="6"/>
      <c r="Z809" s="6"/>
      <c r="AA809" s="6"/>
      <c r="AB809" s="6"/>
      <c r="AC809" s="6"/>
      <c r="AD809" s="6"/>
      <c r="AE809" s="6"/>
      <c r="AF809" s="6"/>
      <c r="AG809" s="6"/>
      <c r="AH809" s="6"/>
      <c r="AI809" s="6"/>
      <c r="AJ809" s="6"/>
      <c r="AK809" s="6"/>
    </row>
    <row r="810" spans="1:37">
      <c r="A810" s="6"/>
      <c r="B810" s="3"/>
      <c r="C810" s="6"/>
      <c r="D810" s="6"/>
      <c r="E810" s="6"/>
      <c r="F810" s="6"/>
      <c r="G810" s="6"/>
      <c r="H810" s="6"/>
      <c r="I810" s="6"/>
      <c r="J810" s="19"/>
      <c r="K810" s="6"/>
      <c r="L810" s="3"/>
      <c r="M810" s="3"/>
      <c r="N810" s="3"/>
      <c r="O810" s="3"/>
      <c r="P810" s="3"/>
      <c r="Q810" s="3"/>
      <c r="R810" s="6"/>
      <c r="S810" s="6"/>
      <c r="T810" s="6"/>
      <c r="U810" s="6"/>
      <c r="V810" s="6"/>
      <c r="W810" s="6"/>
      <c r="X810" s="6"/>
      <c r="Y810" s="6"/>
      <c r="Z810" s="6"/>
      <c r="AA810" s="6"/>
      <c r="AB810" s="6"/>
      <c r="AC810" s="6"/>
      <c r="AD810" s="6"/>
      <c r="AE810" s="6"/>
      <c r="AF810" s="6"/>
      <c r="AG810" s="6"/>
      <c r="AH810" s="6"/>
      <c r="AI810" s="6"/>
      <c r="AJ810" s="6"/>
      <c r="AK810" s="6"/>
    </row>
    <row r="811" spans="1:37">
      <c r="A811" s="6"/>
      <c r="B811" s="3"/>
      <c r="C811" s="6"/>
      <c r="D811" s="6"/>
      <c r="E811" s="6"/>
      <c r="F811" s="6"/>
      <c r="G811" s="6"/>
      <c r="H811" s="6"/>
      <c r="I811" s="6"/>
      <c r="J811" s="19"/>
      <c r="K811" s="6"/>
      <c r="L811" s="3"/>
      <c r="M811" s="3"/>
      <c r="N811" s="3"/>
      <c r="O811" s="3"/>
      <c r="P811" s="3"/>
      <c r="Q811" s="3"/>
      <c r="R811" s="6"/>
      <c r="S811" s="6"/>
      <c r="T811" s="6"/>
      <c r="U811" s="6"/>
      <c r="V811" s="6"/>
      <c r="W811" s="6"/>
      <c r="X811" s="6"/>
      <c r="Y811" s="6"/>
      <c r="Z811" s="6"/>
      <c r="AA811" s="6"/>
      <c r="AB811" s="6"/>
      <c r="AC811" s="6"/>
      <c r="AD811" s="6"/>
      <c r="AE811" s="6"/>
      <c r="AF811" s="6"/>
      <c r="AG811" s="6"/>
      <c r="AH811" s="6"/>
      <c r="AI811" s="6"/>
      <c r="AJ811" s="6"/>
      <c r="AK811" s="6"/>
    </row>
    <row r="812" spans="1:37">
      <c r="A812" s="6"/>
      <c r="B812" s="3"/>
      <c r="C812" s="6"/>
      <c r="D812" s="6"/>
      <c r="E812" s="6"/>
      <c r="F812" s="6"/>
      <c r="G812" s="6"/>
      <c r="H812" s="6"/>
      <c r="I812" s="6"/>
      <c r="J812" s="19"/>
      <c r="K812" s="6"/>
      <c r="L812" s="3"/>
      <c r="M812" s="3"/>
      <c r="N812" s="3"/>
      <c r="O812" s="3"/>
      <c r="P812" s="3"/>
      <c r="Q812" s="3"/>
      <c r="R812" s="6"/>
      <c r="S812" s="6"/>
      <c r="T812" s="6"/>
      <c r="U812" s="6"/>
      <c r="V812" s="6"/>
      <c r="W812" s="6"/>
      <c r="X812" s="6"/>
      <c r="Y812" s="6"/>
      <c r="Z812" s="6"/>
      <c r="AA812" s="6"/>
      <c r="AB812" s="6"/>
      <c r="AC812" s="6"/>
      <c r="AD812" s="6"/>
      <c r="AE812" s="6"/>
      <c r="AF812" s="6"/>
      <c r="AG812" s="6"/>
      <c r="AH812" s="6"/>
      <c r="AI812" s="6"/>
      <c r="AJ812" s="6"/>
      <c r="AK812" s="6"/>
    </row>
    <row r="813" spans="1:37">
      <c r="A813" s="6"/>
      <c r="B813" s="3"/>
      <c r="C813" s="6"/>
      <c r="D813" s="6"/>
      <c r="E813" s="6"/>
      <c r="F813" s="6"/>
      <c r="G813" s="6"/>
      <c r="H813" s="6"/>
      <c r="I813" s="6"/>
      <c r="J813" s="19"/>
      <c r="K813" s="6"/>
      <c r="L813" s="3"/>
      <c r="M813" s="3"/>
      <c r="N813" s="3"/>
      <c r="O813" s="3"/>
      <c r="P813" s="3"/>
      <c r="Q813" s="3"/>
      <c r="R813" s="6"/>
      <c r="S813" s="6"/>
      <c r="T813" s="6"/>
      <c r="U813" s="6"/>
      <c r="V813" s="6"/>
      <c r="W813" s="6"/>
      <c r="X813" s="6"/>
      <c r="Y813" s="6"/>
      <c r="Z813" s="6"/>
      <c r="AA813" s="6"/>
      <c r="AB813" s="6"/>
      <c r="AC813" s="6"/>
      <c r="AD813" s="6"/>
      <c r="AE813" s="6"/>
      <c r="AF813" s="6"/>
      <c r="AG813" s="6"/>
      <c r="AH813" s="6"/>
      <c r="AI813" s="6"/>
      <c r="AJ813" s="6"/>
      <c r="AK813" s="6"/>
    </row>
    <row r="814" spans="1:37">
      <c r="A814" s="6"/>
      <c r="B814" s="3"/>
      <c r="C814" s="6"/>
      <c r="D814" s="6"/>
      <c r="E814" s="6"/>
      <c r="F814" s="6"/>
      <c r="G814" s="6"/>
      <c r="H814" s="6"/>
      <c r="I814" s="6"/>
      <c r="J814" s="19"/>
      <c r="K814" s="6"/>
      <c r="L814" s="3"/>
      <c r="M814" s="3"/>
      <c r="N814" s="3"/>
      <c r="O814" s="3"/>
      <c r="P814" s="3"/>
      <c r="Q814" s="3"/>
      <c r="R814" s="6"/>
      <c r="S814" s="6"/>
      <c r="T814" s="6"/>
      <c r="U814" s="6"/>
      <c r="V814" s="6"/>
      <c r="W814" s="6"/>
      <c r="X814" s="6"/>
      <c r="Y814" s="6"/>
      <c r="Z814" s="6"/>
      <c r="AA814" s="6"/>
      <c r="AB814" s="6"/>
      <c r="AC814" s="6"/>
      <c r="AD814" s="6"/>
      <c r="AE814" s="6"/>
      <c r="AF814" s="6"/>
      <c r="AG814" s="6"/>
      <c r="AH814" s="6"/>
      <c r="AI814" s="6"/>
      <c r="AJ814" s="6"/>
      <c r="AK814" s="6"/>
    </row>
    <row r="815" spans="1:37">
      <c r="A815" s="6"/>
      <c r="B815" s="3"/>
      <c r="C815" s="6"/>
      <c r="D815" s="6"/>
      <c r="E815" s="6"/>
      <c r="F815" s="6"/>
      <c r="G815" s="6"/>
      <c r="H815" s="6"/>
      <c r="I815" s="6"/>
      <c r="J815" s="19"/>
      <c r="K815" s="6"/>
      <c r="L815" s="3"/>
      <c r="M815" s="3"/>
      <c r="N815" s="3"/>
      <c r="O815" s="3"/>
      <c r="P815" s="3"/>
      <c r="Q815" s="3"/>
      <c r="R815" s="6"/>
      <c r="S815" s="6"/>
      <c r="T815" s="6"/>
      <c r="U815" s="6"/>
      <c r="V815" s="6"/>
      <c r="W815" s="6"/>
      <c r="X815" s="6"/>
      <c r="Y815" s="6"/>
      <c r="Z815" s="6"/>
      <c r="AA815" s="6"/>
      <c r="AB815" s="6"/>
      <c r="AC815" s="6"/>
      <c r="AD815" s="6"/>
      <c r="AE815" s="6"/>
      <c r="AF815" s="6"/>
      <c r="AG815" s="6"/>
      <c r="AH815" s="6"/>
      <c r="AI815" s="6"/>
      <c r="AJ815" s="6"/>
      <c r="AK815" s="6"/>
    </row>
    <row r="816" spans="1:37">
      <c r="A816" s="6"/>
      <c r="B816" s="3"/>
      <c r="C816" s="6"/>
      <c r="D816" s="6"/>
      <c r="E816" s="6"/>
      <c r="F816" s="6"/>
      <c r="G816" s="6"/>
      <c r="H816" s="6"/>
      <c r="I816" s="6"/>
      <c r="J816" s="19"/>
      <c r="K816" s="6"/>
      <c r="L816" s="3"/>
      <c r="M816" s="3"/>
      <c r="N816" s="3"/>
      <c r="O816" s="3"/>
      <c r="P816" s="3"/>
      <c r="Q816" s="3"/>
      <c r="R816" s="6"/>
      <c r="S816" s="6"/>
      <c r="T816" s="6"/>
      <c r="U816" s="6"/>
      <c r="V816" s="6"/>
      <c r="W816" s="6"/>
      <c r="X816" s="6"/>
      <c r="Y816" s="6"/>
      <c r="Z816" s="6"/>
      <c r="AA816" s="6"/>
      <c r="AB816" s="6"/>
      <c r="AC816" s="6"/>
      <c r="AD816" s="6"/>
      <c r="AE816" s="6"/>
      <c r="AF816" s="6"/>
      <c r="AG816" s="6"/>
      <c r="AH816" s="6"/>
      <c r="AI816" s="6"/>
      <c r="AJ816" s="6"/>
      <c r="AK816" s="6"/>
    </row>
    <row r="817" spans="1:37">
      <c r="A817" s="6"/>
      <c r="B817" s="3"/>
      <c r="C817" s="6"/>
      <c r="D817" s="6"/>
      <c r="E817" s="6"/>
      <c r="F817" s="6"/>
      <c r="G817" s="6"/>
      <c r="H817" s="6"/>
      <c r="I817" s="6"/>
      <c r="J817" s="19"/>
      <c r="K817" s="6"/>
      <c r="L817" s="3"/>
      <c r="M817" s="3"/>
      <c r="N817" s="3"/>
      <c r="O817" s="3"/>
      <c r="P817" s="3"/>
      <c r="Q817" s="3"/>
      <c r="R817" s="6"/>
      <c r="S817" s="6"/>
      <c r="T817" s="6"/>
      <c r="U817" s="6"/>
      <c r="V817" s="6"/>
      <c r="W817" s="6"/>
      <c r="X817" s="6"/>
      <c r="Y817" s="6"/>
      <c r="Z817" s="6"/>
      <c r="AA817" s="6"/>
      <c r="AB817" s="6"/>
      <c r="AC817" s="6"/>
      <c r="AD817" s="6"/>
      <c r="AE817" s="6"/>
      <c r="AF817" s="6"/>
      <c r="AG817" s="6"/>
      <c r="AH817" s="6"/>
      <c r="AI817" s="6"/>
      <c r="AJ817" s="6"/>
      <c r="AK817" s="6"/>
    </row>
    <row r="818" spans="1:37">
      <c r="A818" s="6"/>
      <c r="B818" s="3"/>
      <c r="C818" s="6"/>
      <c r="D818" s="6"/>
      <c r="E818" s="6"/>
      <c r="F818" s="6"/>
      <c r="G818" s="6"/>
      <c r="H818" s="6"/>
      <c r="I818" s="6"/>
      <c r="J818" s="19"/>
      <c r="K818" s="6"/>
      <c r="L818" s="3"/>
      <c r="M818" s="3"/>
      <c r="N818" s="3"/>
      <c r="O818" s="3"/>
      <c r="P818" s="3"/>
      <c r="Q818" s="3"/>
      <c r="R818" s="6"/>
      <c r="S818" s="6"/>
      <c r="T818" s="6"/>
      <c r="U818" s="6"/>
      <c r="V818" s="6"/>
      <c r="W818" s="6"/>
      <c r="X818" s="6"/>
      <c r="Y818" s="6"/>
      <c r="Z818" s="6"/>
      <c r="AA818" s="6"/>
      <c r="AB818" s="6"/>
      <c r="AC818" s="6"/>
      <c r="AD818" s="6"/>
      <c r="AE818" s="6"/>
      <c r="AF818" s="6"/>
      <c r="AG818" s="6"/>
      <c r="AH818" s="6"/>
      <c r="AI818" s="6"/>
      <c r="AJ818" s="6"/>
      <c r="AK818" s="6"/>
    </row>
    <row r="819" spans="1:37">
      <c r="A819" s="6"/>
      <c r="B819" s="3"/>
      <c r="C819" s="6"/>
      <c r="D819" s="6"/>
      <c r="E819" s="6"/>
      <c r="F819" s="6"/>
      <c r="G819" s="6"/>
      <c r="H819" s="6"/>
      <c r="I819" s="6"/>
      <c r="J819" s="19"/>
      <c r="K819" s="6"/>
      <c r="L819" s="3"/>
      <c r="M819" s="3"/>
      <c r="N819" s="3"/>
      <c r="O819" s="3"/>
      <c r="P819" s="3"/>
      <c r="Q819" s="3"/>
      <c r="R819" s="6"/>
      <c r="S819" s="6"/>
      <c r="T819" s="6"/>
      <c r="U819" s="6"/>
      <c r="V819" s="6"/>
      <c r="W819" s="6"/>
      <c r="X819" s="6"/>
      <c r="Y819" s="6"/>
      <c r="Z819" s="6"/>
      <c r="AA819" s="6"/>
      <c r="AB819" s="6"/>
      <c r="AC819" s="6"/>
      <c r="AD819" s="6"/>
      <c r="AE819" s="6"/>
      <c r="AF819" s="6"/>
      <c r="AG819" s="6"/>
      <c r="AH819" s="6"/>
      <c r="AI819" s="6"/>
      <c r="AJ819" s="6"/>
      <c r="AK819" s="6"/>
    </row>
    <row r="820" spans="1:37">
      <c r="A820" s="6"/>
      <c r="B820" s="3"/>
      <c r="C820" s="6"/>
      <c r="D820" s="6"/>
      <c r="E820" s="6"/>
      <c r="F820" s="6"/>
      <c r="G820" s="6"/>
      <c r="H820" s="6"/>
      <c r="I820" s="6"/>
      <c r="J820" s="19"/>
      <c r="K820" s="6"/>
      <c r="L820" s="3"/>
      <c r="M820" s="3"/>
      <c r="N820" s="3"/>
      <c r="O820" s="3"/>
      <c r="P820" s="3"/>
      <c r="Q820" s="3"/>
      <c r="R820" s="6"/>
      <c r="S820" s="6"/>
      <c r="T820" s="6"/>
      <c r="U820" s="6"/>
      <c r="V820" s="6"/>
      <c r="W820" s="6"/>
      <c r="X820" s="6"/>
      <c r="Y820" s="6"/>
      <c r="Z820" s="6"/>
      <c r="AA820" s="6"/>
      <c r="AB820" s="6"/>
      <c r="AC820" s="6"/>
      <c r="AD820" s="6"/>
      <c r="AE820" s="6"/>
      <c r="AF820" s="6"/>
      <c r="AG820" s="6"/>
      <c r="AH820" s="6"/>
      <c r="AI820" s="6"/>
      <c r="AJ820" s="6"/>
      <c r="AK820" s="6"/>
    </row>
    <row r="821" spans="1:37">
      <c r="A821" s="6"/>
      <c r="B821" s="3"/>
      <c r="C821" s="6"/>
      <c r="D821" s="6"/>
      <c r="E821" s="6"/>
      <c r="F821" s="6"/>
      <c r="G821" s="6"/>
      <c r="H821" s="6"/>
      <c r="I821" s="6"/>
      <c r="J821" s="19"/>
      <c r="K821" s="6"/>
      <c r="L821" s="3"/>
      <c r="M821" s="3"/>
      <c r="N821" s="3"/>
      <c r="O821" s="3"/>
      <c r="P821" s="3"/>
      <c r="Q821" s="3"/>
      <c r="R821" s="6"/>
      <c r="S821" s="6"/>
      <c r="T821" s="6"/>
      <c r="U821" s="6"/>
      <c r="V821" s="6"/>
      <c r="W821" s="6"/>
      <c r="X821" s="6"/>
      <c r="Y821" s="6"/>
      <c r="Z821" s="6"/>
      <c r="AA821" s="6"/>
      <c r="AB821" s="6"/>
      <c r="AC821" s="6"/>
      <c r="AD821" s="6"/>
      <c r="AE821" s="6"/>
      <c r="AF821" s="6"/>
      <c r="AG821" s="6"/>
      <c r="AH821" s="6"/>
      <c r="AI821" s="6"/>
      <c r="AJ821" s="6"/>
      <c r="AK821" s="6"/>
    </row>
    <row r="822" spans="1:37">
      <c r="A822" s="6"/>
      <c r="B822" s="3"/>
      <c r="C822" s="6"/>
      <c r="D822" s="6"/>
      <c r="E822" s="6"/>
      <c r="F822" s="6"/>
      <c r="G822" s="6"/>
      <c r="H822" s="6"/>
      <c r="I822" s="6"/>
      <c r="J822" s="19"/>
      <c r="K822" s="6"/>
      <c r="L822" s="3"/>
      <c r="M822" s="3"/>
      <c r="N822" s="3"/>
      <c r="O822" s="3"/>
      <c r="P822" s="3"/>
      <c r="Q822" s="3"/>
      <c r="R822" s="6"/>
      <c r="S822" s="6"/>
      <c r="T822" s="6"/>
      <c r="U822" s="6"/>
      <c r="V822" s="6"/>
      <c r="W822" s="6"/>
      <c r="X822" s="6"/>
      <c r="Y822" s="6"/>
      <c r="Z822" s="6"/>
      <c r="AA822" s="6"/>
      <c r="AB822" s="6"/>
      <c r="AC822" s="6"/>
      <c r="AD822" s="6"/>
      <c r="AE822" s="6"/>
      <c r="AF822" s="6"/>
      <c r="AG822" s="6"/>
      <c r="AH822" s="6"/>
      <c r="AI822" s="6"/>
      <c r="AJ822" s="6"/>
      <c r="AK822" s="6"/>
    </row>
    <row r="823" spans="1:37">
      <c r="A823" s="6"/>
      <c r="B823" s="3"/>
      <c r="C823" s="6"/>
      <c r="D823" s="6"/>
      <c r="E823" s="6"/>
      <c r="F823" s="6"/>
      <c r="G823" s="6"/>
      <c r="H823" s="6"/>
      <c r="I823" s="6"/>
      <c r="J823" s="19"/>
      <c r="K823" s="6"/>
      <c r="L823" s="3"/>
      <c r="M823" s="3"/>
      <c r="N823" s="3"/>
      <c r="O823" s="3"/>
      <c r="P823" s="3"/>
      <c r="Q823" s="3"/>
      <c r="R823" s="6"/>
      <c r="S823" s="6"/>
      <c r="T823" s="6"/>
      <c r="U823" s="6"/>
      <c r="V823" s="6"/>
      <c r="W823" s="6"/>
      <c r="X823" s="6"/>
      <c r="Y823" s="6"/>
      <c r="Z823" s="6"/>
      <c r="AA823" s="6"/>
      <c r="AB823" s="6"/>
      <c r="AC823" s="6"/>
      <c r="AD823" s="6"/>
      <c r="AE823" s="6"/>
      <c r="AF823" s="6"/>
      <c r="AG823" s="6"/>
      <c r="AH823" s="6"/>
      <c r="AI823" s="6"/>
      <c r="AJ823" s="6"/>
      <c r="AK823" s="6"/>
    </row>
    <row r="824" spans="1:37">
      <c r="A824" s="6"/>
      <c r="B824" s="3"/>
      <c r="C824" s="6"/>
      <c r="D824" s="6"/>
      <c r="E824" s="6"/>
      <c r="F824" s="6"/>
      <c r="G824" s="6"/>
      <c r="H824" s="6"/>
      <c r="I824" s="6"/>
      <c r="J824" s="19"/>
      <c r="K824" s="6"/>
      <c r="L824" s="3"/>
      <c r="M824" s="3"/>
      <c r="N824" s="3"/>
      <c r="O824" s="3"/>
      <c r="P824" s="3"/>
      <c r="Q824" s="3"/>
      <c r="R824" s="6"/>
      <c r="S824" s="6"/>
      <c r="T824" s="6"/>
      <c r="U824" s="6"/>
      <c r="V824" s="6"/>
      <c r="W824" s="6"/>
      <c r="X824" s="6"/>
      <c r="Y824" s="6"/>
      <c r="Z824" s="6"/>
      <c r="AA824" s="6"/>
      <c r="AB824" s="6"/>
      <c r="AC824" s="6"/>
      <c r="AD824" s="6"/>
      <c r="AE824" s="6"/>
      <c r="AF824" s="6"/>
      <c r="AG824" s="6"/>
      <c r="AH824" s="6"/>
      <c r="AI824" s="6"/>
      <c r="AJ824" s="6"/>
      <c r="AK824" s="6"/>
    </row>
    <row r="825" spans="1:37">
      <c r="A825" s="6"/>
      <c r="B825" s="3"/>
      <c r="C825" s="6"/>
      <c r="D825" s="6"/>
      <c r="E825" s="6"/>
      <c r="F825" s="6"/>
      <c r="G825" s="6"/>
      <c r="H825" s="6"/>
      <c r="I825" s="6"/>
      <c r="J825" s="19"/>
      <c r="K825" s="6"/>
      <c r="L825" s="3"/>
      <c r="M825" s="3"/>
      <c r="N825" s="3"/>
      <c r="O825" s="3"/>
      <c r="P825" s="3"/>
      <c r="Q825" s="3"/>
      <c r="R825" s="6"/>
      <c r="S825" s="6"/>
      <c r="T825" s="6"/>
      <c r="U825" s="6"/>
      <c r="V825" s="6"/>
      <c r="W825" s="6"/>
      <c r="X825" s="6"/>
      <c r="Y825" s="6"/>
      <c r="Z825" s="6"/>
      <c r="AA825" s="6"/>
      <c r="AB825" s="6"/>
      <c r="AC825" s="6"/>
      <c r="AD825" s="6"/>
      <c r="AE825" s="6"/>
      <c r="AF825" s="6"/>
      <c r="AG825" s="6"/>
      <c r="AH825" s="6"/>
      <c r="AI825" s="6"/>
      <c r="AJ825" s="6"/>
      <c r="AK825" s="6"/>
    </row>
    <row r="826" spans="1:37">
      <c r="A826" s="6"/>
      <c r="B826" s="3"/>
      <c r="C826" s="6"/>
      <c r="D826" s="6"/>
      <c r="E826" s="6"/>
      <c r="F826" s="6"/>
      <c r="G826" s="6"/>
      <c r="H826" s="6"/>
      <c r="I826" s="6"/>
      <c r="J826" s="19"/>
      <c r="K826" s="6"/>
      <c r="L826" s="3"/>
      <c r="M826" s="3"/>
      <c r="N826" s="3"/>
      <c r="O826" s="3"/>
      <c r="P826" s="3"/>
      <c r="Q826" s="3"/>
      <c r="R826" s="6"/>
      <c r="S826" s="6"/>
      <c r="T826" s="6"/>
      <c r="U826" s="6"/>
      <c r="V826" s="6"/>
      <c r="W826" s="6"/>
      <c r="X826" s="6"/>
      <c r="Y826" s="6"/>
      <c r="Z826" s="6"/>
      <c r="AA826" s="6"/>
      <c r="AB826" s="6"/>
      <c r="AC826" s="6"/>
      <c r="AD826" s="6"/>
      <c r="AE826" s="6"/>
      <c r="AF826" s="6"/>
      <c r="AG826" s="6"/>
      <c r="AH826" s="6"/>
      <c r="AI826" s="6"/>
      <c r="AJ826" s="6"/>
      <c r="AK826" s="6"/>
    </row>
    <row r="827" spans="1:37">
      <c r="A827" s="6"/>
      <c r="B827" s="3"/>
      <c r="C827" s="6"/>
      <c r="D827" s="6"/>
      <c r="E827" s="6"/>
      <c r="F827" s="6"/>
      <c r="G827" s="6"/>
      <c r="H827" s="6"/>
      <c r="I827" s="6"/>
      <c r="J827" s="19"/>
      <c r="K827" s="6"/>
      <c r="L827" s="3"/>
      <c r="M827" s="3"/>
      <c r="N827" s="3"/>
      <c r="O827" s="3"/>
      <c r="P827" s="3"/>
      <c r="Q827" s="3"/>
      <c r="R827" s="6"/>
      <c r="S827" s="6"/>
      <c r="T827" s="6"/>
      <c r="U827" s="6"/>
      <c r="V827" s="6"/>
      <c r="W827" s="6"/>
      <c r="X827" s="6"/>
      <c r="Y827" s="6"/>
      <c r="Z827" s="6"/>
      <c r="AA827" s="6"/>
      <c r="AB827" s="6"/>
      <c r="AC827" s="6"/>
      <c r="AD827" s="6"/>
      <c r="AE827" s="6"/>
      <c r="AF827" s="6"/>
      <c r="AG827" s="6"/>
      <c r="AH827" s="6"/>
      <c r="AI827" s="6"/>
      <c r="AJ827" s="6"/>
      <c r="AK827" s="6"/>
    </row>
    <row r="828" spans="1:37">
      <c r="A828" s="6"/>
      <c r="B828" s="3"/>
      <c r="C828" s="6"/>
      <c r="D828" s="6"/>
      <c r="E828" s="6"/>
      <c r="F828" s="6"/>
      <c r="G828" s="6"/>
      <c r="H828" s="6"/>
      <c r="I828" s="6"/>
      <c r="J828" s="19"/>
      <c r="K828" s="6"/>
      <c r="L828" s="3"/>
      <c r="M828" s="3"/>
      <c r="N828" s="3"/>
      <c r="O828" s="3"/>
      <c r="P828" s="3"/>
      <c r="Q828" s="3"/>
      <c r="R828" s="6"/>
      <c r="S828" s="6"/>
      <c r="T828" s="6"/>
      <c r="U828" s="6"/>
      <c r="V828" s="6"/>
      <c r="W828" s="6"/>
      <c r="X828" s="6"/>
      <c r="Y828" s="6"/>
      <c r="Z828" s="6"/>
      <c r="AA828" s="6"/>
      <c r="AB828" s="6"/>
      <c r="AC828" s="6"/>
      <c r="AD828" s="6"/>
      <c r="AE828" s="6"/>
      <c r="AF828" s="6"/>
      <c r="AG828" s="6"/>
      <c r="AH828" s="6"/>
      <c r="AI828" s="6"/>
      <c r="AJ828" s="6"/>
      <c r="AK828" s="6"/>
    </row>
    <row r="829" spans="1:37">
      <c r="A829" s="6"/>
      <c r="B829" s="3"/>
      <c r="C829" s="6"/>
      <c r="D829" s="6"/>
      <c r="E829" s="6"/>
      <c r="F829" s="6"/>
      <c r="G829" s="6"/>
      <c r="H829" s="6"/>
      <c r="I829" s="6"/>
      <c r="J829" s="19"/>
      <c r="K829" s="6"/>
      <c r="L829" s="3"/>
      <c r="M829" s="3"/>
      <c r="N829" s="3"/>
      <c r="O829" s="3"/>
      <c r="P829" s="3"/>
      <c r="Q829" s="3"/>
      <c r="R829" s="6"/>
      <c r="S829" s="6"/>
      <c r="T829" s="6"/>
      <c r="U829" s="6"/>
      <c r="V829" s="6"/>
      <c r="W829" s="6"/>
      <c r="X829" s="6"/>
      <c r="Y829" s="6"/>
      <c r="Z829" s="6"/>
      <c r="AA829" s="6"/>
      <c r="AB829" s="6"/>
      <c r="AC829" s="6"/>
      <c r="AD829" s="6"/>
      <c r="AE829" s="6"/>
      <c r="AF829" s="6"/>
      <c r="AG829" s="6"/>
      <c r="AH829" s="6"/>
      <c r="AI829" s="6"/>
      <c r="AJ829" s="6"/>
      <c r="AK829" s="6"/>
    </row>
    <row r="830" spans="1:37">
      <c r="A830" s="6"/>
      <c r="B830" s="3"/>
      <c r="C830" s="6"/>
      <c r="D830" s="6"/>
      <c r="E830" s="6"/>
      <c r="F830" s="6"/>
      <c r="G830" s="6"/>
      <c r="H830" s="6"/>
      <c r="I830" s="6"/>
      <c r="J830" s="19"/>
      <c r="K830" s="6"/>
      <c r="L830" s="3"/>
      <c r="M830" s="3"/>
      <c r="N830" s="3"/>
      <c r="O830" s="3"/>
      <c r="P830" s="3"/>
      <c r="Q830" s="3"/>
      <c r="R830" s="6"/>
      <c r="S830" s="6"/>
      <c r="T830" s="6"/>
      <c r="U830" s="6"/>
      <c r="V830" s="6"/>
      <c r="W830" s="6"/>
      <c r="X830" s="6"/>
      <c r="Y830" s="6"/>
      <c r="Z830" s="6"/>
      <c r="AA830" s="6"/>
      <c r="AB830" s="6"/>
      <c r="AC830" s="6"/>
      <c r="AD830" s="6"/>
      <c r="AE830" s="6"/>
      <c r="AF830" s="6"/>
      <c r="AG830" s="6"/>
      <c r="AH830" s="6"/>
      <c r="AI830" s="6"/>
      <c r="AJ830" s="6"/>
      <c r="AK830" s="6"/>
    </row>
    <row r="831" spans="1:37">
      <c r="A831" s="6"/>
      <c r="B831" s="3"/>
      <c r="C831" s="6"/>
      <c r="D831" s="6"/>
      <c r="E831" s="6"/>
      <c r="F831" s="6"/>
      <c r="G831" s="6"/>
      <c r="H831" s="6"/>
      <c r="I831" s="6"/>
      <c r="J831" s="19"/>
      <c r="K831" s="6"/>
      <c r="L831" s="3"/>
      <c r="M831" s="3"/>
      <c r="N831" s="3"/>
      <c r="O831" s="3"/>
      <c r="P831" s="3"/>
      <c r="Q831" s="3"/>
      <c r="R831" s="6"/>
      <c r="S831" s="6"/>
      <c r="T831" s="6"/>
      <c r="U831" s="6"/>
      <c r="V831" s="6"/>
      <c r="W831" s="6"/>
      <c r="X831" s="6"/>
      <c r="Y831" s="6"/>
      <c r="Z831" s="6"/>
      <c r="AA831" s="6"/>
      <c r="AB831" s="6"/>
      <c r="AC831" s="6"/>
      <c r="AD831" s="6"/>
      <c r="AE831" s="6"/>
      <c r="AF831" s="6"/>
      <c r="AG831" s="6"/>
      <c r="AH831" s="6"/>
      <c r="AI831" s="6"/>
      <c r="AJ831" s="6"/>
      <c r="AK831" s="6"/>
    </row>
    <row r="832" spans="1:37">
      <c r="A832" s="6"/>
      <c r="B832" s="3"/>
      <c r="C832" s="6"/>
      <c r="D832" s="6"/>
      <c r="E832" s="6"/>
      <c r="F832" s="6"/>
      <c r="G832" s="6"/>
      <c r="H832" s="6"/>
      <c r="I832" s="6"/>
      <c r="J832" s="19"/>
      <c r="K832" s="6"/>
      <c r="L832" s="3"/>
      <c r="M832" s="3"/>
      <c r="N832" s="3"/>
      <c r="O832" s="3"/>
      <c r="P832" s="3"/>
      <c r="Q832" s="3"/>
      <c r="R832" s="6"/>
      <c r="S832" s="6"/>
      <c r="T832" s="6"/>
      <c r="U832" s="6"/>
      <c r="V832" s="6"/>
      <c r="W832" s="6"/>
      <c r="X832" s="6"/>
      <c r="Y832" s="6"/>
      <c r="Z832" s="6"/>
      <c r="AA832" s="6"/>
      <c r="AB832" s="6"/>
      <c r="AC832" s="6"/>
      <c r="AD832" s="6"/>
      <c r="AE832" s="6"/>
      <c r="AF832" s="6"/>
      <c r="AG832" s="6"/>
      <c r="AH832" s="6"/>
      <c r="AI832" s="6"/>
      <c r="AJ832" s="6"/>
      <c r="AK832" s="6"/>
    </row>
    <row r="833" spans="1:37">
      <c r="A833" s="6"/>
      <c r="B833" s="3"/>
      <c r="C833" s="6"/>
      <c r="D833" s="6"/>
      <c r="E833" s="6"/>
      <c r="F833" s="6"/>
      <c r="G833" s="6"/>
      <c r="H833" s="6"/>
      <c r="I833" s="6"/>
      <c r="J833" s="19"/>
      <c r="K833" s="6"/>
      <c r="L833" s="3"/>
      <c r="M833" s="3"/>
      <c r="N833" s="3"/>
      <c r="O833" s="3"/>
      <c r="P833" s="3"/>
      <c r="Q833" s="3"/>
      <c r="R833" s="6"/>
      <c r="S833" s="6"/>
      <c r="T833" s="6"/>
      <c r="U833" s="6"/>
      <c r="V833" s="6"/>
      <c r="W833" s="6"/>
      <c r="X833" s="6"/>
      <c r="Y833" s="6"/>
      <c r="Z833" s="6"/>
      <c r="AA833" s="6"/>
      <c r="AB833" s="6"/>
      <c r="AC833" s="6"/>
      <c r="AD833" s="6"/>
      <c r="AE833" s="6"/>
      <c r="AF833" s="6"/>
      <c r="AG833" s="6"/>
      <c r="AH833" s="6"/>
      <c r="AI833" s="6"/>
      <c r="AJ833" s="6"/>
      <c r="AK833" s="6"/>
    </row>
    <row r="834" spans="1:37">
      <c r="A834" s="6"/>
      <c r="B834" s="3"/>
      <c r="C834" s="6"/>
      <c r="D834" s="6"/>
      <c r="E834" s="6"/>
      <c r="F834" s="6"/>
      <c r="G834" s="6"/>
      <c r="H834" s="6"/>
      <c r="I834" s="6"/>
      <c r="J834" s="19"/>
      <c r="K834" s="6"/>
      <c r="L834" s="3"/>
      <c r="M834" s="3"/>
      <c r="N834" s="3"/>
      <c r="O834" s="3"/>
      <c r="P834" s="3"/>
      <c r="Q834" s="3"/>
      <c r="R834" s="6"/>
      <c r="S834" s="6"/>
      <c r="T834" s="6"/>
      <c r="U834" s="6"/>
      <c r="V834" s="6"/>
      <c r="W834" s="6"/>
      <c r="X834" s="6"/>
      <c r="Y834" s="6"/>
      <c r="Z834" s="6"/>
      <c r="AA834" s="6"/>
      <c r="AB834" s="6"/>
      <c r="AC834" s="6"/>
      <c r="AD834" s="6"/>
      <c r="AE834" s="6"/>
      <c r="AF834" s="6"/>
      <c r="AG834" s="6"/>
      <c r="AH834" s="6"/>
      <c r="AI834" s="6"/>
      <c r="AJ834" s="6"/>
      <c r="AK834" s="6"/>
    </row>
    <row r="835" spans="1:37">
      <c r="A835" s="6"/>
      <c r="B835" s="3"/>
      <c r="C835" s="6"/>
      <c r="D835" s="6"/>
      <c r="E835" s="6"/>
      <c r="F835" s="6"/>
      <c r="G835" s="6"/>
      <c r="H835" s="6"/>
      <c r="I835" s="6"/>
      <c r="J835" s="19"/>
      <c r="K835" s="6"/>
      <c r="L835" s="3"/>
      <c r="M835" s="3"/>
      <c r="N835" s="3"/>
      <c r="O835" s="3"/>
      <c r="P835" s="3"/>
      <c r="Q835" s="3"/>
      <c r="R835" s="6"/>
      <c r="S835" s="6"/>
      <c r="T835" s="6"/>
      <c r="U835" s="6"/>
      <c r="V835" s="6"/>
      <c r="W835" s="6"/>
      <c r="X835" s="6"/>
      <c r="Y835" s="6"/>
      <c r="Z835" s="6"/>
      <c r="AA835" s="6"/>
      <c r="AB835" s="6"/>
      <c r="AC835" s="6"/>
      <c r="AD835" s="6"/>
      <c r="AE835" s="6"/>
      <c r="AF835" s="6"/>
      <c r="AG835" s="6"/>
      <c r="AH835" s="6"/>
      <c r="AI835" s="6"/>
      <c r="AJ835" s="6"/>
      <c r="AK835" s="6"/>
    </row>
    <row r="836" spans="1:37">
      <c r="A836" s="6"/>
      <c r="B836" s="3"/>
      <c r="C836" s="6"/>
      <c r="D836" s="6"/>
      <c r="E836" s="6"/>
      <c r="F836" s="6"/>
      <c r="G836" s="6"/>
      <c r="H836" s="6"/>
      <c r="I836" s="6"/>
      <c r="J836" s="19"/>
      <c r="K836" s="6"/>
      <c r="L836" s="3"/>
      <c r="M836" s="3"/>
      <c r="N836" s="3"/>
      <c r="O836" s="3"/>
      <c r="P836" s="3"/>
      <c r="Q836" s="3"/>
      <c r="R836" s="6"/>
      <c r="S836" s="6"/>
      <c r="T836" s="6"/>
      <c r="U836" s="6"/>
      <c r="V836" s="6"/>
      <c r="W836" s="6"/>
      <c r="X836" s="6"/>
      <c r="Y836" s="6"/>
      <c r="Z836" s="6"/>
      <c r="AA836" s="6"/>
      <c r="AB836" s="6"/>
      <c r="AC836" s="6"/>
      <c r="AD836" s="6"/>
      <c r="AE836" s="6"/>
      <c r="AF836" s="6"/>
      <c r="AG836" s="6"/>
      <c r="AH836" s="6"/>
      <c r="AI836" s="6"/>
      <c r="AJ836" s="6"/>
      <c r="AK836" s="6"/>
    </row>
    <row r="837" spans="1:37">
      <c r="A837" s="6"/>
      <c r="B837" s="3"/>
      <c r="C837" s="6"/>
      <c r="D837" s="6"/>
      <c r="E837" s="6"/>
      <c r="F837" s="6"/>
      <c r="G837" s="6"/>
      <c r="H837" s="6"/>
      <c r="I837" s="6"/>
      <c r="J837" s="19"/>
      <c r="K837" s="6"/>
      <c r="L837" s="3"/>
      <c r="M837" s="3"/>
      <c r="N837" s="3"/>
      <c r="O837" s="3"/>
      <c r="P837" s="3"/>
      <c r="Q837" s="3"/>
      <c r="R837" s="6"/>
      <c r="S837" s="6"/>
      <c r="T837" s="6"/>
      <c r="U837" s="6"/>
      <c r="V837" s="6"/>
      <c r="W837" s="6"/>
      <c r="X837" s="6"/>
      <c r="Y837" s="6"/>
      <c r="Z837" s="6"/>
      <c r="AA837" s="6"/>
      <c r="AB837" s="6"/>
      <c r="AC837" s="6"/>
      <c r="AD837" s="6"/>
      <c r="AE837" s="6"/>
      <c r="AF837" s="6"/>
      <c r="AG837" s="6"/>
      <c r="AH837" s="6"/>
      <c r="AI837" s="6"/>
      <c r="AJ837" s="6"/>
      <c r="AK837" s="6"/>
    </row>
    <row r="838" spans="1:37">
      <c r="A838" s="6"/>
      <c r="B838" s="3"/>
      <c r="C838" s="6"/>
      <c r="D838" s="6"/>
      <c r="E838" s="6"/>
      <c r="F838" s="6"/>
      <c r="G838" s="6"/>
      <c r="H838" s="6"/>
      <c r="I838" s="6"/>
      <c r="J838" s="19"/>
      <c r="K838" s="6"/>
      <c r="L838" s="3"/>
      <c r="M838" s="3"/>
      <c r="N838" s="3"/>
      <c r="O838" s="3"/>
      <c r="P838" s="3"/>
      <c r="Q838" s="3"/>
      <c r="R838" s="6"/>
      <c r="S838" s="6"/>
      <c r="T838" s="6"/>
      <c r="U838" s="6"/>
      <c r="V838" s="6"/>
      <c r="W838" s="6"/>
      <c r="X838" s="6"/>
      <c r="Y838" s="6"/>
      <c r="Z838" s="6"/>
      <c r="AA838" s="6"/>
      <c r="AB838" s="6"/>
      <c r="AC838" s="6"/>
      <c r="AD838" s="6"/>
      <c r="AE838" s="6"/>
      <c r="AF838" s="6"/>
      <c r="AG838" s="6"/>
      <c r="AH838" s="6"/>
      <c r="AI838" s="6"/>
      <c r="AJ838" s="6"/>
      <c r="AK838" s="6"/>
    </row>
    <row r="839" spans="1:37">
      <c r="A839" s="6"/>
      <c r="B839" s="3"/>
      <c r="C839" s="6"/>
      <c r="D839" s="6"/>
      <c r="E839" s="6"/>
      <c r="F839" s="6"/>
      <c r="G839" s="6"/>
      <c r="H839" s="6"/>
      <c r="I839" s="6"/>
      <c r="J839" s="19"/>
      <c r="K839" s="6"/>
      <c r="L839" s="3"/>
      <c r="M839" s="3"/>
      <c r="N839" s="3"/>
      <c r="O839" s="3"/>
      <c r="P839" s="3"/>
      <c r="Q839" s="3"/>
      <c r="R839" s="6"/>
      <c r="S839" s="6"/>
      <c r="T839" s="6"/>
      <c r="U839" s="6"/>
      <c r="V839" s="6"/>
      <c r="W839" s="6"/>
      <c r="X839" s="6"/>
      <c r="Y839" s="6"/>
      <c r="Z839" s="6"/>
      <c r="AA839" s="6"/>
      <c r="AB839" s="6"/>
      <c r="AC839" s="6"/>
      <c r="AD839" s="6"/>
      <c r="AE839" s="6"/>
      <c r="AF839" s="6"/>
      <c r="AG839" s="6"/>
      <c r="AH839" s="6"/>
      <c r="AI839" s="6"/>
      <c r="AJ839" s="6"/>
      <c r="AK839" s="6"/>
    </row>
    <row r="840" spans="1:37">
      <c r="A840" s="6"/>
      <c r="B840" s="3"/>
      <c r="C840" s="6"/>
      <c r="D840" s="6"/>
      <c r="E840" s="6"/>
      <c r="F840" s="6"/>
      <c r="G840" s="6"/>
      <c r="H840" s="6"/>
      <c r="I840" s="6"/>
      <c r="J840" s="19"/>
      <c r="K840" s="6"/>
      <c r="L840" s="3"/>
      <c r="M840" s="3"/>
      <c r="N840" s="3"/>
      <c r="O840" s="3"/>
      <c r="P840" s="3"/>
      <c r="Q840" s="3"/>
      <c r="R840" s="6"/>
      <c r="S840" s="6"/>
      <c r="T840" s="6"/>
      <c r="U840" s="6"/>
      <c r="V840" s="6"/>
      <c r="W840" s="6"/>
      <c r="X840" s="6"/>
      <c r="Y840" s="6"/>
      <c r="Z840" s="6"/>
      <c r="AA840" s="6"/>
      <c r="AB840" s="6"/>
      <c r="AC840" s="6"/>
      <c r="AD840" s="6"/>
      <c r="AE840" s="6"/>
      <c r="AF840" s="6"/>
      <c r="AG840" s="6"/>
      <c r="AH840" s="6"/>
      <c r="AI840" s="6"/>
      <c r="AJ840" s="6"/>
      <c r="AK840" s="6"/>
    </row>
    <row r="841" spans="1:37">
      <c r="A841" s="6"/>
      <c r="B841" s="3"/>
      <c r="C841" s="6"/>
      <c r="D841" s="6"/>
      <c r="E841" s="6"/>
      <c r="F841" s="6"/>
      <c r="G841" s="6"/>
      <c r="H841" s="6"/>
      <c r="I841" s="6"/>
      <c r="J841" s="19"/>
      <c r="K841" s="6"/>
      <c r="L841" s="3"/>
      <c r="M841" s="3"/>
      <c r="N841" s="3"/>
      <c r="O841" s="3"/>
      <c r="P841" s="3"/>
      <c r="Q841" s="3"/>
      <c r="R841" s="6"/>
      <c r="S841" s="6"/>
      <c r="T841" s="6"/>
      <c r="U841" s="6"/>
      <c r="V841" s="6"/>
      <c r="W841" s="6"/>
      <c r="X841" s="6"/>
      <c r="Y841" s="6"/>
      <c r="Z841" s="6"/>
      <c r="AA841" s="6"/>
      <c r="AB841" s="6"/>
      <c r="AC841" s="6"/>
      <c r="AD841" s="6"/>
      <c r="AE841" s="6"/>
      <c r="AF841" s="6"/>
      <c r="AG841" s="6"/>
      <c r="AH841" s="6"/>
      <c r="AI841" s="6"/>
      <c r="AJ841" s="6"/>
      <c r="AK841" s="6"/>
    </row>
    <row r="842" spans="1:37">
      <c r="A842" s="6"/>
      <c r="B842" s="3"/>
      <c r="C842" s="6"/>
      <c r="D842" s="6"/>
      <c r="E842" s="6"/>
      <c r="F842" s="6"/>
      <c r="G842" s="6"/>
      <c r="H842" s="6"/>
      <c r="I842" s="6"/>
      <c r="J842" s="19"/>
      <c r="K842" s="6"/>
      <c r="L842" s="3"/>
      <c r="M842" s="3"/>
      <c r="N842" s="3"/>
      <c r="O842" s="3"/>
      <c r="P842" s="3"/>
      <c r="Q842" s="3"/>
      <c r="R842" s="6"/>
      <c r="S842" s="6"/>
      <c r="T842" s="6"/>
      <c r="U842" s="6"/>
      <c r="V842" s="6"/>
      <c r="W842" s="6"/>
      <c r="X842" s="6"/>
      <c r="Y842" s="6"/>
      <c r="Z842" s="6"/>
      <c r="AA842" s="6"/>
      <c r="AB842" s="6"/>
      <c r="AC842" s="6"/>
      <c r="AD842" s="6"/>
      <c r="AE842" s="6"/>
      <c r="AF842" s="6"/>
      <c r="AG842" s="6"/>
      <c r="AH842" s="6"/>
      <c r="AI842" s="6"/>
      <c r="AJ842" s="6"/>
      <c r="AK842" s="6"/>
    </row>
    <row r="843" spans="1:37">
      <c r="A843" s="6"/>
      <c r="B843" s="3"/>
      <c r="C843" s="6"/>
      <c r="D843" s="6"/>
      <c r="E843" s="6"/>
      <c r="F843" s="6"/>
      <c r="G843" s="6"/>
      <c r="H843" s="6"/>
      <c r="I843" s="6"/>
      <c r="J843" s="19"/>
      <c r="K843" s="6"/>
      <c r="L843" s="3"/>
      <c r="M843" s="3"/>
      <c r="N843" s="3"/>
      <c r="O843" s="3"/>
      <c r="P843" s="3"/>
      <c r="Q843" s="3"/>
      <c r="R843" s="6"/>
      <c r="S843" s="6"/>
      <c r="T843" s="6"/>
      <c r="U843" s="6"/>
      <c r="V843" s="6"/>
      <c r="W843" s="6"/>
      <c r="X843" s="6"/>
      <c r="Y843" s="6"/>
      <c r="Z843" s="6"/>
      <c r="AA843" s="6"/>
      <c r="AB843" s="6"/>
      <c r="AC843" s="6"/>
      <c r="AD843" s="6"/>
      <c r="AE843" s="6"/>
      <c r="AF843" s="6"/>
      <c r="AG843" s="6"/>
      <c r="AH843" s="6"/>
      <c r="AI843" s="6"/>
      <c r="AJ843" s="6"/>
      <c r="AK843" s="6"/>
    </row>
    <row r="844" spans="1:37">
      <c r="A844" s="6"/>
      <c r="B844" s="3"/>
      <c r="C844" s="6"/>
      <c r="D844" s="6"/>
      <c r="E844" s="6"/>
      <c r="F844" s="6"/>
      <c r="G844" s="6"/>
      <c r="H844" s="6"/>
      <c r="I844" s="6"/>
      <c r="J844" s="19"/>
      <c r="K844" s="6"/>
      <c r="L844" s="3"/>
      <c r="M844" s="3"/>
      <c r="N844" s="3"/>
      <c r="O844" s="3"/>
      <c r="P844" s="3"/>
      <c r="Q844" s="3"/>
      <c r="R844" s="6"/>
      <c r="S844" s="6"/>
      <c r="T844" s="6"/>
      <c r="U844" s="6"/>
      <c r="V844" s="6"/>
      <c r="W844" s="6"/>
      <c r="X844" s="6"/>
      <c r="Y844" s="6"/>
      <c r="Z844" s="6"/>
      <c r="AA844" s="6"/>
      <c r="AB844" s="6"/>
      <c r="AC844" s="6"/>
      <c r="AD844" s="6"/>
      <c r="AE844" s="6"/>
      <c r="AF844" s="6"/>
      <c r="AG844" s="6"/>
      <c r="AH844" s="6"/>
      <c r="AI844" s="6"/>
      <c r="AJ844" s="6"/>
      <c r="AK844" s="6"/>
    </row>
    <row r="845" spans="1:37">
      <c r="A845" s="6"/>
      <c r="B845" s="3"/>
      <c r="C845" s="6"/>
      <c r="D845" s="6"/>
      <c r="E845" s="6"/>
      <c r="F845" s="6"/>
      <c r="G845" s="6"/>
      <c r="H845" s="6"/>
      <c r="I845" s="6"/>
      <c r="J845" s="19"/>
      <c r="K845" s="6"/>
      <c r="L845" s="3"/>
      <c r="M845" s="3"/>
      <c r="N845" s="3"/>
      <c r="O845" s="3"/>
      <c r="P845" s="3"/>
      <c r="Q845" s="3"/>
      <c r="R845" s="6"/>
      <c r="S845" s="6"/>
      <c r="T845" s="6"/>
      <c r="U845" s="6"/>
      <c r="V845" s="6"/>
      <c r="W845" s="6"/>
      <c r="X845" s="6"/>
      <c r="Y845" s="6"/>
      <c r="Z845" s="6"/>
      <c r="AA845" s="6"/>
      <c r="AB845" s="6"/>
      <c r="AC845" s="6"/>
      <c r="AD845" s="6"/>
      <c r="AE845" s="6"/>
      <c r="AF845" s="6"/>
      <c r="AG845" s="6"/>
      <c r="AH845" s="6"/>
      <c r="AI845" s="6"/>
      <c r="AJ845" s="6"/>
      <c r="AK845" s="6"/>
    </row>
    <row r="846" spans="1:37">
      <c r="A846" s="6"/>
      <c r="B846" s="3"/>
      <c r="C846" s="6"/>
      <c r="D846" s="6"/>
      <c r="E846" s="6"/>
      <c r="F846" s="6"/>
      <c r="G846" s="6"/>
      <c r="H846" s="6"/>
      <c r="I846" s="6"/>
      <c r="J846" s="19"/>
      <c r="K846" s="6"/>
      <c r="L846" s="3"/>
      <c r="M846" s="3"/>
      <c r="N846" s="3"/>
      <c r="O846" s="3"/>
      <c r="P846" s="3"/>
      <c r="Q846" s="3"/>
      <c r="R846" s="6"/>
      <c r="S846" s="6"/>
      <c r="T846" s="6"/>
      <c r="U846" s="6"/>
      <c r="V846" s="6"/>
      <c r="W846" s="6"/>
      <c r="X846" s="6"/>
      <c r="Y846" s="6"/>
      <c r="Z846" s="6"/>
      <c r="AA846" s="6"/>
      <c r="AB846" s="6"/>
      <c r="AC846" s="6"/>
      <c r="AD846" s="6"/>
      <c r="AE846" s="6"/>
      <c r="AF846" s="6"/>
      <c r="AG846" s="6"/>
      <c r="AH846" s="6"/>
      <c r="AI846" s="6"/>
      <c r="AJ846" s="6"/>
      <c r="AK846" s="6"/>
    </row>
    <row r="847" spans="1:37">
      <c r="A847" s="6"/>
      <c r="B847" s="3"/>
      <c r="C847" s="6"/>
      <c r="D847" s="6"/>
      <c r="E847" s="6"/>
      <c r="F847" s="6"/>
      <c r="G847" s="6"/>
      <c r="H847" s="6"/>
      <c r="I847" s="6"/>
      <c r="J847" s="19"/>
      <c r="K847" s="6"/>
      <c r="L847" s="3"/>
      <c r="M847" s="3"/>
      <c r="N847" s="3"/>
      <c r="O847" s="3"/>
      <c r="P847" s="3"/>
      <c r="Q847" s="3"/>
      <c r="R847" s="6"/>
      <c r="S847" s="6"/>
      <c r="T847" s="6"/>
      <c r="U847" s="6"/>
      <c r="V847" s="6"/>
      <c r="W847" s="6"/>
      <c r="X847" s="6"/>
      <c r="Y847" s="6"/>
      <c r="Z847" s="6"/>
      <c r="AA847" s="6"/>
      <c r="AB847" s="6"/>
      <c r="AC847" s="6"/>
      <c r="AD847" s="6"/>
      <c r="AE847" s="6"/>
      <c r="AF847" s="6"/>
      <c r="AG847" s="6"/>
      <c r="AH847" s="6"/>
      <c r="AI847" s="6"/>
      <c r="AJ847" s="6"/>
      <c r="AK847" s="6"/>
    </row>
    <row r="848" spans="1:37">
      <c r="A848" s="6"/>
      <c r="B848" s="3"/>
      <c r="C848" s="6"/>
      <c r="D848" s="6"/>
      <c r="E848" s="6"/>
      <c r="F848" s="6"/>
      <c r="G848" s="6"/>
      <c r="H848" s="6"/>
      <c r="I848" s="6"/>
      <c r="J848" s="19"/>
      <c r="K848" s="6"/>
      <c r="L848" s="3"/>
      <c r="M848" s="3"/>
      <c r="N848" s="3"/>
      <c r="O848" s="3"/>
      <c r="P848" s="3"/>
      <c r="Q848" s="3"/>
      <c r="R848" s="6"/>
      <c r="S848" s="6"/>
      <c r="T848" s="6"/>
      <c r="U848" s="6"/>
      <c r="V848" s="6"/>
      <c r="W848" s="6"/>
      <c r="X848" s="6"/>
      <c r="Y848" s="6"/>
      <c r="Z848" s="6"/>
      <c r="AA848" s="6"/>
      <c r="AB848" s="6"/>
      <c r="AC848" s="6"/>
      <c r="AD848" s="6"/>
      <c r="AE848" s="6"/>
      <c r="AF848" s="6"/>
      <c r="AG848" s="6"/>
      <c r="AH848" s="6"/>
      <c r="AI848" s="6"/>
      <c r="AJ848" s="6"/>
      <c r="AK848" s="6"/>
    </row>
    <row r="849" spans="1:37">
      <c r="A849" s="6"/>
      <c r="B849" s="3"/>
      <c r="C849" s="6"/>
      <c r="D849" s="6"/>
      <c r="E849" s="6"/>
      <c r="F849" s="6"/>
      <c r="G849" s="6"/>
      <c r="H849" s="6"/>
      <c r="I849" s="6"/>
      <c r="J849" s="19"/>
      <c r="K849" s="6"/>
      <c r="L849" s="3"/>
      <c r="M849" s="3"/>
      <c r="N849" s="3"/>
      <c r="O849" s="3"/>
      <c r="P849" s="3"/>
      <c r="Q849" s="3"/>
      <c r="R849" s="6"/>
      <c r="S849" s="6"/>
      <c r="T849" s="6"/>
      <c r="U849" s="6"/>
      <c r="V849" s="6"/>
      <c r="W849" s="6"/>
      <c r="X849" s="6"/>
      <c r="Y849" s="6"/>
      <c r="Z849" s="6"/>
      <c r="AA849" s="6"/>
      <c r="AB849" s="6"/>
      <c r="AC849" s="6"/>
      <c r="AD849" s="6"/>
      <c r="AE849" s="6"/>
      <c r="AF849" s="6"/>
      <c r="AG849" s="6"/>
      <c r="AH849" s="6"/>
      <c r="AI849" s="6"/>
      <c r="AJ849" s="6"/>
      <c r="AK849" s="6"/>
    </row>
    <row r="850" spans="1:37">
      <c r="A850" s="6"/>
      <c r="B850" s="3"/>
      <c r="C850" s="6"/>
      <c r="D850" s="6"/>
      <c r="E850" s="6"/>
      <c r="F850" s="6"/>
      <c r="G850" s="6"/>
      <c r="H850" s="6"/>
      <c r="I850" s="6"/>
      <c r="J850" s="19"/>
      <c r="K850" s="6"/>
      <c r="L850" s="3"/>
      <c r="M850" s="3"/>
      <c r="N850" s="3"/>
      <c r="O850" s="3"/>
      <c r="P850" s="3"/>
      <c r="Q850" s="3"/>
      <c r="R850" s="6"/>
      <c r="S850" s="6"/>
      <c r="T850" s="6"/>
      <c r="U850" s="6"/>
      <c r="V850" s="6"/>
      <c r="W850" s="6"/>
      <c r="X850" s="6"/>
      <c r="Y850" s="6"/>
      <c r="Z850" s="6"/>
      <c r="AA850" s="6"/>
      <c r="AB850" s="6"/>
      <c r="AC850" s="6"/>
      <c r="AD850" s="6"/>
      <c r="AE850" s="6"/>
      <c r="AF850" s="6"/>
      <c r="AG850" s="6"/>
      <c r="AH850" s="6"/>
      <c r="AI850" s="6"/>
      <c r="AJ850" s="6"/>
      <c r="AK850" s="6"/>
    </row>
    <row r="851" spans="1:37">
      <c r="A851" s="6"/>
      <c r="B851" s="3"/>
      <c r="C851" s="6"/>
      <c r="D851" s="6"/>
      <c r="E851" s="6"/>
      <c r="F851" s="6"/>
      <c r="G851" s="6"/>
      <c r="H851" s="6"/>
      <c r="I851" s="6"/>
      <c r="J851" s="19"/>
      <c r="K851" s="6"/>
      <c r="L851" s="3"/>
      <c r="M851" s="3"/>
      <c r="N851" s="3"/>
      <c r="O851" s="3"/>
      <c r="P851" s="3"/>
      <c r="Q851" s="3"/>
      <c r="R851" s="6"/>
      <c r="S851" s="6"/>
      <c r="T851" s="6"/>
      <c r="U851" s="6"/>
      <c r="V851" s="6"/>
      <c r="W851" s="6"/>
      <c r="X851" s="6"/>
      <c r="Y851" s="6"/>
      <c r="Z851" s="6"/>
      <c r="AA851" s="6"/>
      <c r="AB851" s="6"/>
      <c r="AC851" s="6"/>
      <c r="AD851" s="6"/>
      <c r="AE851" s="6"/>
      <c r="AF851" s="6"/>
      <c r="AG851" s="6"/>
      <c r="AH851" s="6"/>
      <c r="AI851" s="6"/>
      <c r="AJ851" s="6"/>
      <c r="AK851" s="6"/>
    </row>
    <row r="852" spans="1:37">
      <c r="A852" s="6"/>
      <c r="B852" s="3"/>
      <c r="C852" s="6"/>
      <c r="D852" s="6"/>
      <c r="E852" s="6"/>
      <c r="F852" s="6"/>
      <c r="G852" s="6"/>
      <c r="H852" s="6"/>
      <c r="I852" s="6"/>
      <c r="J852" s="19"/>
      <c r="K852" s="6"/>
      <c r="L852" s="3"/>
      <c r="M852" s="3"/>
      <c r="N852" s="3"/>
      <c r="O852" s="3"/>
      <c r="P852" s="3"/>
      <c r="Q852" s="3"/>
      <c r="R852" s="6"/>
      <c r="S852" s="6"/>
      <c r="T852" s="6"/>
      <c r="U852" s="6"/>
      <c r="V852" s="6"/>
      <c r="W852" s="6"/>
      <c r="X852" s="6"/>
      <c r="Y852" s="6"/>
      <c r="Z852" s="6"/>
      <c r="AA852" s="6"/>
      <c r="AB852" s="6"/>
      <c r="AC852" s="6"/>
      <c r="AD852" s="6"/>
      <c r="AE852" s="6"/>
      <c r="AF852" s="6"/>
      <c r="AG852" s="6"/>
      <c r="AH852" s="6"/>
      <c r="AI852" s="6"/>
      <c r="AJ852" s="6"/>
      <c r="AK852" s="6"/>
    </row>
    <row r="853" spans="1:37">
      <c r="A853" s="6"/>
      <c r="B853" s="3"/>
      <c r="C853" s="6"/>
      <c r="D853" s="6"/>
      <c r="E853" s="6"/>
      <c r="F853" s="6"/>
      <c r="G853" s="6"/>
      <c r="H853" s="6"/>
      <c r="I853" s="6"/>
      <c r="J853" s="19"/>
      <c r="K853" s="6"/>
      <c r="L853" s="3"/>
      <c r="M853" s="3"/>
      <c r="N853" s="3"/>
      <c r="O853" s="3"/>
      <c r="P853" s="3"/>
      <c r="Q853" s="3"/>
      <c r="R853" s="6"/>
      <c r="S853" s="6"/>
      <c r="T853" s="6"/>
      <c r="U853" s="6"/>
      <c r="V853" s="6"/>
      <c r="W853" s="6"/>
      <c r="X853" s="6"/>
      <c r="Y853" s="6"/>
      <c r="Z853" s="6"/>
      <c r="AA853" s="6"/>
      <c r="AB853" s="6"/>
      <c r="AC853" s="6"/>
      <c r="AD853" s="6"/>
      <c r="AE853" s="6"/>
      <c r="AF853" s="6"/>
      <c r="AG853" s="6"/>
      <c r="AH853" s="6"/>
      <c r="AI853" s="6"/>
      <c r="AJ853" s="6"/>
      <c r="AK853" s="6"/>
    </row>
    <row r="854" spans="1:37">
      <c r="A854" s="6"/>
      <c r="B854" s="3"/>
      <c r="C854" s="6"/>
      <c r="D854" s="6"/>
      <c r="E854" s="6"/>
      <c r="F854" s="6"/>
      <c r="G854" s="6"/>
      <c r="H854" s="6"/>
      <c r="I854" s="6"/>
      <c r="J854" s="19"/>
      <c r="K854" s="6"/>
      <c r="L854" s="3"/>
      <c r="M854" s="3"/>
      <c r="N854" s="3"/>
      <c r="O854" s="3"/>
      <c r="P854" s="3"/>
      <c r="Q854" s="3"/>
      <c r="R854" s="6"/>
      <c r="S854" s="6"/>
      <c r="T854" s="6"/>
      <c r="U854" s="6"/>
      <c r="V854" s="6"/>
      <c r="W854" s="6"/>
      <c r="X854" s="6"/>
      <c r="Y854" s="6"/>
      <c r="Z854" s="6"/>
      <c r="AA854" s="6"/>
      <c r="AB854" s="6"/>
      <c r="AC854" s="6"/>
      <c r="AD854" s="6"/>
      <c r="AE854" s="6"/>
      <c r="AF854" s="6"/>
      <c r="AG854" s="6"/>
      <c r="AH854" s="6"/>
      <c r="AI854" s="6"/>
      <c r="AJ854" s="6"/>
      <c r="AK854" s="6"/>
    </row>
    <row r="855" spans="1:37">
      <c r="A855" s="6"/>
      <c r="B855" s="3"/>
      <c r="C855" s="6"/>
      <c r="D855" s="6"/>
      <c r="E855" s="6"/>
      <c r="F855" s="6"/>
      <c r="G855" s="6"/>
      <c r="H855" s="6"/>
      <c r="I855" s="6"/>
      <c r="J855" s="19"/>
      <c r="K855" s="6"/>
      <c r="L855" s="3"/>
      <c r="M855" s="3"/>
      <c r="N855" s="3"/>
      <c r="O855" s="3"/>
      <c r="P855" s="3"/>
      <c r="Q855" s="3"/>
      <c r="R855" s="6"/>
      <c r="S855" s="6"/>
      <c r="T855" s="6"/>
      <c r="U855" s="6"/>
      <c r="V855" s="6"/>
      <c r="W855" s="6"/>
      <c r="X855" s="6"/>
      <c r="Y855" s="6"/>
      <c r="Z855" s="6"/>
      <c r="AA855" s="6"/>
      <c r="AB855" s="6"/>
      <c r="AC855" s="6"/>
      <c r="AD855" s="6"/>
      <c r="AE855" s="6"/>
      <c r="AF855" s="6"/>
      <c r="AG855" s="6"/>
      <c r="AH855" s="6"/>
      <c r="AI855" s="6"/>
      <c r="AJ855" s="6"/>
      <c r="AK855" s="6"/>
    </row>
    <row r="856" spans="1:37">
      <c r="A856" s="6"/>
      <c r="B856" s="3"/>
      <c r="C856" s="6"/>
      <c r="D856" s="6"/>
      <c r="E856" s="6"/>
      <c r="F856" s="6"/>
      <c r="G856" s="6"/>
      <c r="H856" s="6"/>
      <c r="I856" s="6"/>
      <c r="J856" s="19"/>
      <c r="K856" s="6"/>
      <c r="L856" s="3"/>
      <c r="M856" s="3"/>
      <c r="N856" s="3"/>
      <c r="O856" s="3"/>
      <c r="P856" s="3"/>
      <c r="Q856" s="3"/>
      <c r="R856" s="6"/>
      <c r="S856" s="6"/>
      <c r="T856" s="6"/>
      <c r="U856" s="6"/>
      <c r="V856" s="6"/>
      <c r="W856" s="6"/>
      <c r="X856" s="6"/>
      <c r="Y856" s="6"/>
      <c r="Z856" s="6"/>
      <c r="AA856" s="6"/>
      <c r="AB856" s="6"/>
      <c r="AC856" s="6"/>
      <c r="AD856" s="6"/>
      <c r="AE856" s="6"/>
      <c r="AF856" s="6"/>
      <c r="AG856" s="6"/>
      <c r="AH856" s="6"/>
      <c r="AI856" s="6"/>
      <c r="AJ856" s="6"/>
      <c r="AK856" s="6"/>
    </row>
    <row r="857" spans="1:37">
      <c r="A857" s="6"/>
      <c r="B857" s="3"/>
      <c r="C857" s="6"/>
      <c r="D857" s="6"/>
      <c r="E857" s="6"/>
      <c r="F857" s="6"/>
      <c r="G857" s="6"/>
      <c r="H857" s="6"/>
      <c r="I857" s="6"/>
      <c r="J857" s="19"/>
      <c r="K857" s="6"/>
      <c r="L857" s="3"/>
      <c r="M857" s="3"/>
      <c r="N857" s="3"/>
      <c r="O857" s="3"/>
      <c r="P857" s="3"/>
      <c r="Q857" s="3"/>
      <c r="R857" s="6"/>
      <c r="S857" s="6"/>
      <c r="T857" s="6"/>
      <c r="U857" s="6"/>
      <c r="V857" s="6"/>
      <c r="W857" s="6"/>
      <c r="X857" s="6"/>
      <c r="Y857" s="6"/>
      <c r="Z857" s="6"/>
      <c r="AA857" s="6"/>
      <c r="AB857" s="6"/>
      <c r="AC857" s="6"/>
      <c r="AD857" s="6"/>
      <c r="AE857" s="6"/>
      <c r="AF857" s="6"/>
      <c r="AG857" s="6"/>
      <c r="AH857" s="6"/>
      <c r="AI857" s="6"/>
      <c r="AJ857" s="6"/>
      <c r="AK857" s="6"/>
    </row>
    <row r="858" spans="1:37">
      <c r="A858" s="6"/>
      <c r="B858" s="3"/>
      <c r="C858" s="6"/>
      <c r="D858" s="6"/>
      <c r="E858" s="6"/>
      <c r="F858" s="6"/>
      <c r="G858" s="6"/>
      <c r="H858" s="6"/>
      <c r="I858" s="6"/>
      <c r="J858" s="19"/>
      <c r="K858" s="6"/>
      <c r="L858" s="3"/>
      <c r="M858" s="3"/>
      <c r="N858" s="3"/>
      <c r="O858" s="3"/>
      <c r="P858" s="3"/>
      <c r="Q858" s="3"/>
      <c r="R858" s="6"/>
      <c r="S858" s="6"/>
      <c r="T858" s="6"/>
      <c r="U858" s="6"/>
      <c r="V858" s="6"/>
      <c r="W858" s="6"/>
      <c r="X858" s="6"/>
      <c r="Y858" s="6"/>
      <c r="Z858" s="6"/>
      <c r="AA858" s="6"/>
      <c r="AB858" s="6"/>
      <c r="AC858" s="6"/>
      <c r="AD858" s="6"/>
      <c r="AE858" s="6"/>
      <c r="AF858" s="6"/>
      <c r="AG858" s="6"/>
      <c r="AH858" s="6"/>
      <c r="AI858" s="6"/>
      <c r="AJ858" s="6"/>
      <c r="AK858" s="6"/>
    </row>
    <row r="859" spans="1:37">
      <c r="A859" s="6"/>
      <c r="B859" s="3"/>
      <c r="C859" s="6"/>
      <c r="D859" s="6"/>
      <c r="E859" s="6"/>
      <c r="F859" s="6"/>
      <c r="G859" s="6"/>
      <c r="H859" s="6"/>
      <c r="I859" s="6"/>
      <c r="J859" s="19"/>
      <c r="K859" s="6"/>
      <c r="L859" s="3"/>
      <c r="M859" s="3"/>
      <c r="N859" s="3"/>
      <c r="O859" s="3"/>
      <c r="P859" s="3"/>
      <c r="Q859" s="3"/>
      <c r="R859" s="6"/>
      <c r="S859" s="6"/>
      <c r="T859" s="6"/>
      <c r="U859" s="6"/>
      <c r="V859" s="6"/>
      <c r="W859" s="6"/>
      <c r="X859" s="6"/>
      <c r="Y859" s="6"/>
      <c r="Z859" s="6"/>
      <c r="AA859" s="6"/>
      <c r="AB859" s="6"/>
      <c r="AC859" s="6"/>
      <c r="AD859" s="6"/>
      <c r="AE859" s="6"/>
      <c r="AF859" s="6"/>
      <c r="AG859" s="6"/>
      <c r="AH859" s="6"/>
      <c r="AI859" s="6"/>
      <c r="AJ859" s="6"/>
      <c r="AK859" s="6"/>
    </row>
    <row r="860" spans="1:37">
      <c r="A860" s="6"/>
      <c r="B860" s="3"/>
      <c r="C860" s="6"/>
      <c r="D860" s="6"/>
      <c r="E860" s="6"/>
      <c r="F860" s="6"/>
      <c r="G860" s="6"/>
      <c r="H860" s="6"/>
      <c r="I860" s="6"/>
      <c r="J860" s="19"/>
      <c r="K860" s="6"/>
      <c r="L860" s="3"/>
      <c r="M860" s="3"/>
      <c r="N860" s="3"/>
      <c r="O860" s="3"/>
      <c r="P860" s="3"/>
      <c r="Q860" s="3"/>
      <c r="R860" s="6"/>
      <c r="S860" s="6"/>
      <c r="T860" s="6"/>
      <c r="U860" s="6"/>
      <c r="V860" s="6"/>
      <c r="W860" s="6"/>
      <c r="X860" s="6"/>
      <c r="Y860" s="6"/>
      <c r="Z860" s="6"/>
      <c r="AA860" s="6"/>
      <c r="AB860" s="6"/>
      <c r="AC860" s="6"/>
      <c r="AD860" s="6"/>
      <c r="AE860" s="6"/>
      <c r="AF860" s="6"/>
      <c r="AG860" s="6"/>
      <c r="AH860" s="6"/>
      <c r="AI860" s="6"/>
      <c r="AJ860" s="6"/>
      <c r="AK860" s="6"/>
    </row>
    <row r="861" spans="1:37">
      <c r="A861" s="6"/>
      <c r="B861" s="3"/>
      <c r="C861" s="6"/>
      <c r="D861" s="6"/>
      <c r="E861" s="6"/>
      <c r="F861" s="6"/>
      <c r="G861" s="6"/>
      <c r="H861" s="6"/>
      <c r="I861" s="6"/>
      <c r="J861" s="19"/>
      <c r="K861" s="6"/>
      <c r="L861" s="3"/>
      <c r="M861" s="3"/>
      <c r="N861" s="3"/>
      <c r="O861" s="3"/>
      <c r="P861" s="3"/>
      <c r="Q861" s="3"/>
      <c r="R861" s="6"/>
      <c r="S861" s="6"/>
      <c r="T861" s="6"/>
      <c r="U861" s="6"/>
      <c r="V861" s="6"/>
      <c r="W861" s="6"/>
      <c r="X861" s="6"/>
      <c r="Y861" s="6"/>
      <c r="Z861" s="6"/>
      <c r="AA861" s="6"/>
      <c r="AB861" s="6"/>
      <c r="AC861" s="6"/>
      <c r="AD861" s="6"/>
      <c r="AE861" s="6"/>
      <c r="AF861" s="6"/>
      <c r="AG861" s="6"/>
      <c r="AH861" s="6"/>
      <c r="AI861" s="6"/>
      <c r="AJ861" s="6"/>
      <c r="AK861" s="6"/>
    </row>
    <row r="862" spans="1:37">
      <c r="A862" s="6"/>
      <c r="B862" s="3"/>
      <c r="C862" s="6"/>
      <c r="D862" s="6"/>
      <c r="E862" s="6"/>
      <c r="F862" s="6"/>
      <c r="G862" s="6"/>
      <c r="H862" s="6"/>
      <c r="I862" s="6"/>
      <c r="J862" s="19"/>
      <c r="K862" s="6"/>
      <c r="L862" s="3"/>
      <c r="M862" s="3"/>
      <c r="N862" s="3"/>
      <c r="O862" s="3"/>
      <c r="P862" s="3"/>
      <c r="Q862" s="3"/>
      <c r="R862" s="6"/>
      <c r="S862" s="6"/>
      <c r="T862" s="6"/>
      <c r="U862" s="6"/>
      <c r="V862" s="6"/>
      <c r="W862" s="6"/>
      <c r="X862" s="6"/>
      <c r="Y862" s="6"/>
      <c r="Z862" s="6"/>
      <c r="AA862" s="6"/>
      <c r="AB862" s="6"/>
      <c r="AC862" s="6"/>
      <c r="AD862" s="6"/>
      <c r="AE862" s="6"/>
      <c r="AF862" s="6"/>
      <c r="AG862" s="6"/>
      <c r="AH862" s="6"/>
      <c r="AI862" s="6"/>
      <c r="AJ862" s="6"/>
      <c r="AK862" s="6"/>
    </row>
    <row r="863" spans="1:37">
      <c r="A863" s="6"/>
      <c r="B863" s="3"/>
      <c r="C863" s="6"/>
      <c r="D863" s="6"/>
      <c r="E863" s="6"/>
      <c r="F863" s="6"/>
      <c r="G863" s="6"/>
      <c r="H863" s="6"/>
      <c r="I863" s="6"/>
      <c r="J863" s="19"/>
      <c r="K863" s="6"/>
      <c r="L863" s="3"/>
      <c r="M863" s="3"/>
      <c r="N863" s="3"/>
      <c r="O863" s="3"/>
      <c r="P863" s="3"/>
      <c r="Q863" s="3"/>
      <c r="R863" s="6"/>
      <c r="S863" s="6"/>
      <c r="T863" s="6"/>
      <c r="U863" s="6"/>
      <c r="V863" s="6"/>
      <c r="W863" s="6"/>
      <c r="X863" s="6"/>
      <c r="Y863" s="6"/>
      <c r="Z863" s="6"/>
      <c r="AA863" s="6"/>
      <c r="AB863" s="6"/>
      <c r="AC863" s="6"/>
      <c r="AD863" s="6"/>
      <c r="AE863" s="6"/>
      <c r="AF863" s="6"/>
      <c r="AG863" s="6"/>
      <c r="AH863" s="6"/>
      <c r="AI863" s="6"/>
      <c r="AJ863" s="6"/>
      <c r="AK863" s="6"/>
    </row>
    <row r="864" spans="1:37">
      <c r="A864" s="6"/>
      <c r="B864" s="3"/>
      <c r="C864" s="6"/>
      <c r="D864" s="6"/>
      <c r="E864" s="6"/>
      <c r="F864" s="6"/>
      <c r="G864" s="6"/>
      <c r="H864" s="6"/>
      <c r="I864" s="6"/>
      <c r="J864" s="19"/>
      <c r="K864" s="6"/>
      <c r="L864" s="3"/>
      <c r="M864" s="3"/>
      <c r="N864" s="3"/>
      <c r="O864" s="3"/>
      <c r="P864" s="3"/>
      <c r="Q864" s="3"/>
      <c r="R864" s="6"/>
      <c r="S864" s="6"/>
      <c r="T864" s="6"/>
      <c r="U864" s="6"/>
      <c r="V864" s="6"/>
      <c r="W864" s="6"/>
      <c r="X864" s="6"/>
      <c r="Y864" s="6"/>
      <c r="Z864" s="6"/>
      <c r="AA864" s="6"/>
      <c r="AB864" s="6"/>
      <c r="AC864" s="6"/>
      <c r="AD864" s="6"/>
      <c r="AE864" s="6"/>
      <c r="AF864" s="6"/>
      <c r="AG864" s="6"/>
      <c r="AH864" s="6"/>
      <c r="AI864" s="6"/>
      <c r="AJ864" s="6"/>
      <c r="AK864" s="6"/>
    </row>
    <row r="865" spans="1:37">
      <c r="A865" s="6"/>
      <c r="B865" s="3"/>
      <c r="C865" s="6"/>
      <c r="D865" s="6"/>
      <c r="E865" s="6"/>
      <c r="F865" s="6"/>
      <c r="G865" s="6"/>
      <c r="H865" s="6"/>
      <c r="I865" s="6"/>
      <c r="J865" s="19"/>
      <c r="K865" s="6"/>
      <c r="L865" s="3"/>
      <c r="M865" s="3"/>
      <c r="N865" s="3"/>
      <c r="O865" s="3"/>
      <c r="P865" s="3"/>
      <c r="Q865" s="3"/>
      <c r="R865" s="6"/>
      <c r="S865" s="6"/>
      <c r="T865" s="6"/>
      <c r="U865" s="6"/>
      <c r="V865" s="6"/>
      <c r="W865" s="6"/>
      <c r="X865" s="6"/>
      <c r="Y865" s="6"/>
      <c r="Z865" s="6"/>
      <c r="AA865" s="6"/>
      <c r="AB865" s="6"/>
      <c r="AC865" s="6"/>
      <c r="AD865" s="6"/>
      <c r="AE865" s="6"/>
      <c r="AF865" s="6"/>
      <c r="AG865" s="6"/>
      <c r="AH865" s="6"/>
      <c r="AI865" s="6"/>
      <c r="AJ865" s="6"/>
      <c r="AK865" s="6"/>
    </row>
    <row r="866" spans="1:37">
      <c r="A866" s="6"/>
      <c r="B866" s="3"/>
      <c r="C866" s="6"/>
      <c r="D866" s="6"/>
      <c r="E866" s="6"/>
      <c r="F866" s="6"/>
      <c r="G866" s="6"/>
      <c r="H866" s="6"/>
      <c r="I866" s="6"/>
      <c r="J866" s="19"/>
      <c r="K866" s="6"/>
      <c r="L866" s="3"/>
      <c r="M866" s="3"/>
      <c r="N866" s="3"/>
      <c r="O866" s="3"/>
      <c r="P866" s="3"/>
      <c r="Q866" s="3"/>
      <c r="R866" s="6"/>
      <c r="S866" s="6"/>
      <c r="T866" s="6"/>
      <c r="U866" s="6"/>
      <c r="V866" s="6"/>
      <c r="W866" s="6"/>
      <c r="X866" s="6"/>
      <c r="Y866" s="6"/>
      <c r="Z866" s="6"/>
      <c r="AA866" s="6"/>
      <c r="AB866" s="6"/>
      <c r="AC866" s="6"/>
      <c r="AD866" s="6"/>
      <c r="AE866" s="6"/>
      <c r="AF866" s="6"/>
      <c r="AG866" s="6"/>
      <c r="AH866" s="6"/>
      <c r="AI866" s="6"/>
      <c r="AJ866" s="6"/>
      <c r="AK866" s="6"/>
    </row>
    <row r="867" spans="1:37">
      <c r="A867" s="6"/>
      <c r="B867" s="3"/>
      <c r="C867" s="6"/>
      <c r="D867" s="6"/>
      <c r="E867" s="6"/>
      <c r="F867" s="6"/>
      <c r="G867" s="6"/>
      <c r="H867" s="6"/>
      <c r="I867" s="6"/>
      <c r="J867" s="19"/>
      <c r="K867" s="6"/>
      <c r="L867" s="3"/>
      <c r="M867" s="3"/>
      <c r="N867" s="3"/>
      <c r="O867" s="3"/>
      <c r="P867" s="3"/>
      <c r="Q867" s="3"/>
      <c r="R867" s="6"/>
      <c r="S867" s="6"/>
      <c r="T867" s="6"/>
      <c r="U867" s="6"/>
      <c r="V867" s="6"/>
      <c r="W867" s="6"/>
      <c r="X867" s="6"/>
      <c r="Y867" s="6"/>
      <c r="Z867" s="6"/>
      <c r="AA867" s="6"/>
      <c r="AB867" s="6"/>
      <c r="AC867" s="6"/>
      <c r="AD867" s="6"/>
      <c r="AE867" s="6"/>
      <c r="AF867" s="6"/>
      <c r="AG867" s="6"/>
      <c r="AH867" s="6"/>
      <c r="AI867" s="6"/>
      <c r="AJ867" s="6"/>
      <c r="AK867" s="6"/>
    </row>
    <row r="868" spans="1:37">
      <c r="A868" s="6"/>
      <c r="B868" s="3"/>
      <c r="C868" s="6"/>
      <c r="D868" s="6"/>
      <c r="E868" s="6"/>
      <c r="F868" s="6"/>
      <c r="G868" s="6"/>
      <c r="H868" s="6"/>
      <c r="I868" s="6"/>
      <c r="J868" s="19"/>
      <c r="K868" s="6"/>
      <c r="L868" s="3"/>
      <c r="M868" s="3"/>
      <c r="N868" s="3"/>
      <c r="O868" s="3"/>
      <c r="P868" s="3"/>
      <c r="Q868" s="3"/>
      <c r="R868" s="6"/>
      <c r="S868" s="6"/>
      <c r="T868" s="6"/>
      <c r="U868" s="6"/>
      <c r="V868" s="6"/>
      <c r="W868" s="6"/>
      <c r="X868" s="6"/>
      <c r="Y868" s="6"/>
      <c r="Z868" s="6"/>
      <c r="AA868" s="6"/>
      <c r="AB868" s="6"/>
      <c r="AC868" s="6"/>
      <c r="AD868" s="6"/>
      <c r="AE868" s="6"/>
      <c r="AF868" s="6"/>
      <c r="AG868" s="6"/>
      <c r="AH868" s="6"/>
      <c r="AI868" s="6"/>
      <c r="AJ868" s="6"/>
      <c r="AK868" s="6"/>
    </row>
    <row r="869" spans="1:37">
      <c r="A869" s="6"/>
      <c r="B869" s="3"/>
      <c r="C869" s="6"/>
      <c r="D869" s="6"/>
      <c r="E869" s="6"/>
      <c r="F869" s="6"/>
      <c r="G869" s="6"/>
      <c r="H869" s="6"/>
      <c r="I869" s="6"/>
      <c r="J869" s="19"/>
      <c r="K869" s="6"/>
      <c r="L869" s="3"/>
      <c r="M869" s="3"/>
      <c r="N869" s="3"/>
      <c r="O869" s="3"/>
      <c r="P869" s="3"/>
      <c r="Q869" s="3"/>
      <c r="R869" s="6"/>
      <c r="S869" s="6"/>
      <c r="T869" s="6"/>
      <c r="U869" s="6"/>
      <c r="V869" s="6"/>
      <c r="W869" s="6"/>
      <c r="X869" s="6"/>
      <c r="Y869" s="6"/>
      <c r="Z869" s="6"/>
      <c r="AA869" s="6"/>
      <c r="AB869" s="6"/>
      <c r="AC869" s="6"/>
      <c r="AD869" s="6"/>
      <c r="AE869" s="6"/>
      <c r="AF869" s="6"/>
      <c r="AG869" s="6"/>
      <c r="AH869" s="6"/>
      <c r="AI869" s="6"/>
      <c r="AJ869" s="6"/>
      <c r="AK869" s="6"/>
    </row>
    <row r="870" spans="1:37">
      <c r="A870" s="6"/>
      <c r="B870" s="3"/>
      <c r="C870" s="6"/>
      <c r="D870" s="6"/>
      <c r="E870" s="6"/>
      <c r="F870" s="6"/>
      <c r="G870" s="6"/>
      <c r="H870" s="6"/>
      <c r="I870" s="6"/>
      <c r="J870" s="19"/>
      <c r="K870" s="6"/>
      <c r="L870" s="3"/>
      <c r="M870" s="3"/>
      <c r="N870" s="3"/>
      <c r="O870" s="3"/>
      <c r="P870" s="3"/>
      <c r="Q870" s="3"/>
      <c r="R870" s="6"/>
      <c r="S870" s="6"/>
      <c r="T870" s="6"/>
      <c r="U870" s="6"/>
      <c r="V870" s="6"/>
      <c r="W870" s="6"/>
      <c r="X870" s="6"/>
      <c r="Y870" s="6"/>
      <c r="Z870" s="6"/>
      <c r="AA870" s="6"/>
      <c r="AB870" s="6"/>
      <c r="AC870" s="6"/>
      <c r="AD870" s="6"/>
      <c r="AE870" s="6"/>
      <c r="AF870" s="6"/>
      <c r="AG870" s="6"/>
      <c r="AH870" s="6"/>
      <c r="AI870" s="6"/>
      <c r="AJ870" s="6"/>
      <c r="AK870" s="6"/>
    </row>
    <row r="871" spans="1:37">
      <c r="A871" s="6"/>
      <c r="B871" s="3"/>
      <c r="C871" s="6"/>
      <c r="D871" s="6"/>
      <c r="E871" s="6"/>
      <c r="F871" s="6"/>
      <c r="G871" s="6"/>
      <c r="H871" s="6"/>
      <c r="I871" s="6"/>
      <c r="J871" s="19"/>
      <c r="K871" s="6"/>
      <c r="L871" s="3"/>
      <c r="M871" s="3"/>
      <c r="N871" s="3"/>
      <c r="O871" s="3"/>
      <c r="P871" s="3"/>
      <c r="Q871" s="3"/>
      <c r="R871" s="6"/>
      <c r="S871" s="6"/>
      <c r="T871" s="6"/>
      <c r="U871" s="6"/>
      <c r="V871" s="6"/>
      <c r="W871" s="6"/>
      <c r="X871" s="6"/>
      <c r="Y871" s="6"/>
      <c r="Z871" s="6"/>
      <c r="AA871" s="6"/>
      <c r="AB871" s="6"/>
      <c r="AC871" s="6"/>
      <c r="AD871" s="6"/>
      <c r="AE871" s="6"/>
      <c r="AF871" s="6"/>
      <c r="AG871" s="6"/>
      <c r="AH871" s="6"/>
      <c r="AI871" s="6"/>
      <c r="AJ871" s="6"/>
      <c r="AK871" s="6"/>
    </row>
    <row r="872" spans="1:37">
      <c r="A872" s="6"/>
      <c r="B872" s="3"/>
      <c r="C872" s="6"/>
      <c r="D872" s="6"/>
      <c r="E872" s="6"/>
      <c r="F872" s="6"/>
      <c r="G872" s="6"/>
      <c r="H872" s="6"/>
      <c r="I872" s="6"/>
      <c r="J872" s="19"/>
      <c r="K872" s="6"/>
      <c r="L872" s="3"/>
      <c r="M872" s="3"/>
      <c r="N872" s="3"/>
      <c r="O872" s="3"/>
      <c r="P872" s="3"/>
      <c r="Q872" s="3"/>
      <c r="R872" s="6"/>
      <c r="S872" s="6"/>
      <c r="T872" s="6"/>
      <c r="U872" s="6"/>
      <c r="V872" s="6"/>
      <c r="W872" s="6"/>
      <c r="X872" s="6"/>
      <c r="Y872" s="6"/>
      <c r="Z872" s="6"/>
      <c r="AA872" s="6"/>
      <c r="AB872" s="6"/>
      <c r="AC872" s="6"/>
      <c r="AD872" s="6"/>
      <c r="AE872" s="6"/>
      <c r="AF872" s="6"/>
      <c r="AG872" s="6"/>
      <c r="AH872" s="6"/>
      <c r="AI872" s="6"/>
      <c r="AJ872" s="6"/>
      <c r="AK872" s="6"/>
    </row>
    <row r="873" spans="1:37">
      <c r="A873" s="6"/>
      <c r="B873" s="3"/>
      <c r="C873" s="6"/>
      <c r="D873" s="6"/>
      <c r="E873" s="6"/>
      <c r="F873" s="6"/>
      <c r="G873" s="6"/>
      <c r="H873" s="6"/>
      <c r="I873" s="6"/>
      <c r="J873" s="19"/>
      <c r="K873" s="6"/>
      <c r="L873" s="3"/>
      <c r="M873" s="3"/>
      <c r="N873" s="3"/>
      <c r="O873" s="3"/>
      <c r="P873" s="3"/>
      <c r="Q873" s="3"/>
      <c r="R873" s="6"/>
      <c r="S873" s="6"/>
      <c r="T873" s="6"/>
      <c r="U873" s="6"/>
      <c r="V873" s="6"/>
      <c r="W873" s="6"/>
      <c r="X873" s="6"/>
      <c r="Y873" s="6"/>
      <c r="Z873" s="6"/>
      <c r="AA873" s="6"/>
      <c r="AB873" s="6"/>
      <c r="AC873" s="6"/>
      <c r="AD873" s="6"/>
      <c r="AE873" s="6"/>
      <c r="AF873" s="6"/>
      <c r="AG873" s="6"/>
      <c r="AH873" s="6"/>
      <c r="AI873" s="6"/>
      <c r="AJ873" s="6"/>
      <c r="AK873" s="6"/>
    </row>
    <row r="874" spans="1:37">
      <c r="A874" s="6"/>
      <c r="B874" s="3"/>
      <c r="C874" s="6"/>
      <c r="D874" s="6"/>
      <c r="E874" s="6"/>
      <c r="F874" s="6"/>
      <c r="G874" s="6"/>
      <c r="H874" s="6"/>
      <c r="I874" s="6"/>
      <c r="J874" s="19"/>
      <c r="K874" s="6"/>
      <c r="L874" s="3"/>
      <c r="M874" s="3"/>
      <c r="N874" s="3"/>
      <c r="O874" s="3"/>
      <c r="P874" s="3"/>
      <c r="Q874" s="3"/>
      <c r="R874" s="6"/>
      <c r="S874" s="6"/>
      <c r="T874" s="6"/>
      <c r="U874" s="6"/>
      <c r="V874" s="6"/>
      <c r="W874" s="6"/>
      <c r="X874" s="6"/>
      <c r="Y874" s="6"/>
      <c r="Z874" s="6"/>
      <c r="AA874" s="6"/>
      <c r="AB874" s="6"/>
      <c r="AC874" s="6"/>
      <c r="AD874" s="6"/>
      <c r="AE874" s="6"/>
      <c r="AF874" s="6"/>
      <c r="AG874" s="6"/>
      <c r="AH874" s="6"/>
      <c r="AI874" s="6"/>
      <c r="AJ874" s="6"/>
      <c r="AK874" s="6"/>
    </row>
    <row r="875" spans="1:37">
      <c r="A875" s="6"/>
      <c r="B875" s="3"/>
      <c r="C875" s="6"/>
      <c r="D875" s="6"/>
      <c r="E875" s="6"/>
      <c r="F875" s="6"/>
      <c r="G875" s="6"/>
      <c r="H875" s="6"/>
      <c r="I875" s="6"/>
      <c r="J875" s="19"/>
      <c r="K875" s="6"/>
      <c r="L875" s="3"/>
      <c r="M875" s="3"/>
      <c r="N875" s="3"/>
      <c r="O875" s="3"/>
      <c r="P875" s="3"/>
      <c r="Q875" s="3"/>
      <c r="R875" s="6"/>
      <c r="S875" s="6"/>
      <c r="T875" s="6"/>
      <c r="U875" s="6"/>
      <c r="V875" s="6"/>
      <c r="W875" s="6"/>
      <c r="X875" s="6"/>
      <c r="Y875" s="6"/>
      <c r="Z875" s="6"/>
      <c r="AA875" s="6"/>
      <c r="AB875" s="6"/>
      <c r="AC875" s="6"/>
      <c r="AD875" s="6"/>
      <c r="AE875" s="6"/>
      <c r="AF875" s="6"/>
      <c r="AG875" s="6"/>
      <c r="AH875" s="6"/>
      <c r="AI875" s="6"/>
      <c r="AJ875" s="6"/>
      <c r="AK875" s="6"/>
    </row>
    <row r="876" spans="1:37">
      <c r="A876" s="6"/>
      <c r="B876" s="3"/>
      <c r="C876" s="6"/>
      <c r="D876" s="6"/>
      <c r="E876" s="6"/>
      <c r="F876" s="6"/>
      <c r="G876" s="6"/>
      <c r="H876" s="6"/>
      <c r="I876" s="6"/>
      <c r="J876" s="19"/>
      <c r="K876" s="6"/>
      <c r="L876" s="3"/>
      <c r="M876" s="3"/>
      <c r="N876" s="3"/>
      <c r="O876" s="3"/>
      <c r="P876" s="3"/>
      <c r="Q876" s="3"/>
      <c r="R876" s="6"/>
      <c r="S876" s="6"/>
      <c r="T876" s="6"/>
      <c r="U876" s="6"/>
      <c r="V876" s="6"/>
      <c r="W876" s="6"/>
      <c r="X876" s="6"/>
      <c r="Y876" s="6"/>
      <c r="Z876" s="6"/>
      <c r="AA876" s="6"/>
      <c r="AB876" s="6"/>
      <c r="AC876" s="6"/>
      <c r="AD876" s="6"/>
      <c r="AE876" s="6"/>
      <c r="AF876" s="6"/>
      <c r="AG876" s="6"/>
      <c r="AH876" s="6"/>
      <c r="AI876" s="6"/>
      <c r="AJ876" s="6"/>
      <c r="AK876" s="6"/>
    </row>
    <row r="877" spans="1:37">
      <c r="A877" s="6"/>
      <c r="B877" s="3"/>
      <c r="C877" s="6"/>
      <c r="D877" s="6"/>
      <c r="E877" s="6"/>
      <c r="F877" s="6"/>
      <c r="G877" s="6"/>
      <c r="H877" s="6"/>
      <c r="I877" s="6"/>
      <c r="J877" s="19"/>
      <c r="K877" s="6"/>
      <c r="L877" s="3"/>
      <c r="M877" s="3"/>
      <c r="N877" s="3"/>
      <c r="O877" s="3"/>
      <c r="P877" s="3"/>
      <c r="Q877" s="3"/>
      <c r="R877" s="6"/>
      <c r="S877" s="6"/>
      <c r="T877" s="6"/>
      <c r="U877" s="6"/>
      <c r="V877" s="6"/>
      <c r="W877" s="6"/>
      <c r="X877" s="6"/>
      <c r="Y877" s="6"/>
      <c r="Z877" s="6"/>
      <c r="AA877" s="6"/>
      <c r="AB877" s="6"/>
      <c r="AC877" s="6"/>
      <c r="AD877" s="6"/>
      <c r="AE877" s="6"/>
      <c r="AF877" s="6"/>
      <c r="AG877" s="6"/>
      <c r="AH877" s="6"/>
      <c r="AI877" s="6"/>
      <c r="AJ877" s="6"/>
      <c r="AK877" s="6"/>
    </row>
    <row r="878" spans="1:37">
      <c r="A878" s="6"/>
      <c r="B878" s="3"/>
      <c r="C878" s="6"/>
      <c r="D878" s="6"/>
      <c r="E878" s="6"/>
      <c r="F878" s="6"/>
      <c r="G878" s="6"/>
      <c r="H878" s="6"/>
      <c r="I878" s="6"/>
      <c r="J878" s="19"/>
      <c r="K878" s="6"/>
      <c r="L878" s="3"/>
      <c r="M878" s="3"/>
      <c r="N878" s="3"/>
      <c r="O878" s="3"/>
      <c r="P878" s="3"/>
      <c r="Q878" s="3"/>
      <c r="R878" s="6"/>
      <c r="S878" s="6"/>
      <c r="T878" s="6"/>
      <c r="U878" s="6"/>
      <c r="V878" s="6"/>
      <c r="W878" s="6"/>
      <c r="X878" s="6"/>
      <c r="Y878" s="6"/>
      <c r="Z878" s="6"/>
      <c r="AA878" s="6"/>
      <c r="AB878" s="6"/>
      <c r="AC878" s="6"/>
      <c r="AD878" s="6"/>
      <c r="AE878" s="6"/>
      <c r="AF878" s="6"/>
      <c r="AG878" s="6"/>
      <c r="AH878" s="6"/>
      <c r="AI878" s="6"/>
      <c r="AJ878" s="6"/>
      <c r="AK878" s="6"/>
    </row>
    <row r="879" spans="1:37">
      <c r="A879" s="6"/>
      <c r="B879" s="3"/>
      <c r="C879" s="6"/>
      <c r="D879" s="6"/>
      <c r="E879" s="6"/>
      <c r="F879" s="6"/>
      <c r="G879" s="6"/>
      <c r="H879" s="6"/>
      <c r="I879" s="6"/>
      <c r="J879" s="19"/>
      <c r="K879" s="6"/>
      <c r="L879" s="3"/>
      <c r="M879" s="3"/>
      <c r="N879" s="3"/>
      <c r="O879" s="3"/>
      <c r="P879" s="3"/>
      <c r="Q879" s="3"/>
      <c r="R879" s="6"/>
      <c r="S879" s="6"/>
      <c r="T879" s="6"/>
      <c r="U879" s="6"/>
      <c r="V879" s="6"/>
      <c r="W879" s="6"/>
      <c r="X879" s="6"/>
      <c r="Y879" s="6"/>
      <c r="Z879" s="6"/>
      <c r="AA879" s="6"/>
      <c r="AB879" s="6"/>
      <c r="AC879" s="6"/>
      <c r="AD879" s="6"/>
      <c r="AE879" s="6"/>
      <c r="AF879" s="6"/>
      <c r="AG879" s="6"/>
      <c r="AH879" s="6"/>
      <c r="AI879" s="6"/>
      <c r="AJ879" s="6"/>
      <c r="AK879" s="6"/>
    </row>
    <row r="880" spans="1:37">
      <c r="A880" s="6"/>
      <c r="B880" s="3"/>
      <c r="C880" s="6"/>
      <c r="D880" s="6"/>
      <c r="E880" s="6"/>
      <c r="F880" s="6"/>
      <c r="G880" s="6"/>
      <c r="H880" s="6"/>
      <c r="I880" s="6"/>
      <c r="J880" s="19"/>
      <c r="K880" s="6"/>
      <c r="L880" s="3"/>
      <c r="M880" s="3"/>
      <c r="N880" s="3"/>
      <c r="O880" s="3"/>
      <c r="P880" s="3"/>
      <c r="Q880" s="3"/>
      <c r="R880" s="6"/>
      <c r="S880" s="6"/>
      <c r="T880" s="6"/>
      <c r="U880" s="6"/>
      <c r="V880" s="6"/>
      <c r="W880" s="6"/>
      <c r="X880" s="6"/>
      <c r="Y880" s="6"/>
      <c r="Z880" s="6"/>
      <c r="AA880" s="6"/>
      <c r="AB880" s="6"/>
      <c r="AC880" s="6"/>
      <c r="AD880" s="6"/>
      <c r="AE880" s="6"/>
      <c r="AF880" s="6"/>
      <c r="AG880" s="6"/>
      <c r="AH880" s="6"/>
      <c r="AI880" s="6"/>
      <c r="AJ880" s="6"/>
      <c r="AK880" s="6"/>
    </row>
    <row r="881" spans="1:37">
      <c r="A881" s="6"/>
      <c r="B881" s="3"/>
      <c r="C881" s="6"/>
      <c r="D881" s="6"/>
      <c r="E881" s="6"/>
      <c r="F881" s="6"/>
      <c r="G881" s="6"/>
      <c r="H881" s="6"/>
      <c r="I881" s="6"/>
      <c r="J881" s="19"/>
      <c r="K881" s="6"/>
      <c r="L881" s="3"/>
      <c r="M881" s="3"/>
      <c r="N881" s="3"/>
      <c r="O881" s="3"/>
      <c r="P881" s="3"/>
      <c r="Q881" s="3"/>
      <c r="R881" s="6"/>
      <c r="S881" s="6"/>
      <c r="T881" s="6"/>
      <c r="U881" s="6"/>
      <c r="V881" s="6"/>
      <c r="W881" s="6"/>
      <c r="X881" s="6"/>
      <c r="Y881" s="6"/>
      <c r="Z881" s="6"/>
      <c r="AA881" s="6"/>
      <c r="AB881" s="6"/>
      <c r="AC881" s="6"/>
      <c r="AD881" s="6"/>
      <c r="AE881" s="6"/>
      <c r="AF881" s="6"/>
      <c r="AG881" s="6"/>
      <c r="AH881" s="6"/>
      <c r="AI881" s="6"/>
      <c r="AJ881" s="6"/>
      <c r="AK881" s="6"/>
    </row>
    <row r="882" spans="1:37">
      <c r="A882" s="6"/>
      <c r="B882" s="3"/>
      <c r="C882" s="6"/>
      <c r="D882" s="6"/>
      <c r="E882" s="6"/>
      <c r="F882" s="6"/>
      <c r="G882" s="6"/>
      <c r="H882" s="6"/>
      <c r="I882" s="6"/>
      <c r="J882" s="19"/>
      <c r="K882" s="6"/>
      <c r="L882" s="3"/>
      <c r="M882" s="3"/>
      <c r="N882" s="3"/>
      <c r="O882" s="3"/>
      <c r="P882" s="3"/>
      <c r="Q882" s="3"/>
      <c r="R882" s="6"/>
      <c r="S882" s="6"/>
      <c r="T882" s="6"/>
      <c r="U882" s="6"/>
      <c r="V882" s="6"/>
      <c r="W882" s="6"/>
      <c r="X882" s="6"/>
      <c r="Y882" s="6"/>
      <c r="Z882" s="6"/>
      <c r="AA882" s="6"/>
      <c r="AB882" s="6"/>
      <c r="AC882" s="6"/>
      <c r="AD882" s="6"/>
      <c r="AE882" s="6"/>
      <c r="AF882" s="6"/>
      <c r="AG882" s="6"/>
      <c r="AH882" s="6"/>
      <c r="AI882" s="6"/>
      <c r="AJ882" s="6"/>
      <c r="AK882" s="6"/>
    </row>
    <row r="883" spans="1:37">
      <c r="A883" s="6"/>
      <c r="B883" s="3"/>
      <c r="C883" s="6"/>
      <c r="D883" s="6"/>
      <c r="E883" s="6"/>
      <c r="F883" s="6"/>
      <c r="G883" s="6"/>
      <c r="H883" s="6"/>
      <c r="I883" s="6"/>
      <c r="J883" s="19"/>
      <c r="K883" s="6"/>
      <c r="L883" s="3"/>
      <c r="M883" s="3"/>
      <c r="N883" s="3"/>
      <c r="O883" s="3"/>
      <c r="P883" s="3"/>
      <c r="Q883" s="3"/>
      <c r="R883" s="6"/>
      <c r="S883" s="6"/>
      <c r="T883" s="6"/>
      <c r="U883" s="6"/>
      <c r="V883" s="6"/>
      <c r="W883" s="6"/>
      <c r="X883" s="6"/>
      <c r="Y883" s="6"/>
      <c r="Z883" s="6"/>
      <c r="AA883" s="6"/>
      <c r="AB883" s="6"/>
      <c r="AC883" s="6"/>
      <c r="AD883" s="6"/>
      <c r="AE883" s="6"/>
      <c r="AF883" s="6"/>
      <c r="AG883" s="6"/>
      <c r="AH883" s="6"/>
      <c r="AI883" s="6"/>
      <c r="AJ883" s="6"/>
      <c r="AK883" s="6"/>
    </row>
    <row r="884" spans="1:37">
      <c r="A884" s="6"/>
      <c r="B884" s="3"/>
      <c r="C884" s="6"/>
      <c r="D884" s="6"/>
      <c r="E884" s="6"/>
      <c r="F884" s="6"/>
      <c r="G884" s="6"/>
      <c r="H884" s="6"/>
      <c r="I884" s="6"/>
      <c r="J884" s="19"/>
      <c r="K884" s="6"/>
      <c r="L884" s="3"/>
      <c r="M884" s="3"/>
      <c r="N884" s="3"/>
      <c r="O884" s="3"/>
      <c r="P884" s="3"/>
      <c r="Q884" s="3"/>
      <c r="R884" s="6"/>
      <c r="S884" s="6"/>
      <c r="T884" s="6"/>
      <c r="U884" s="6"/>
      <c r="V884" s="6"/>
      <c r="W884" s="6"/>
      <c r="X884" s="6"/>
      <c r="Y884" s="6"/>
      <c r="Z884" s="6"/>
      <c r="AA884" s="6"/>
      <c r="AB884" s="6"/>
      <c r="AC884" s="6"/>
      <c r="AD884" s="6"/>
      <c r="AE884" s="6"/>
      <c r="AF884" s="6"/>
      <c r="AG884" s="6"/>
      <c r="AH884" s="6"/>
      <c r="AI884" s="6"/>
      <c r="AJ884" s="6"/>
      <c r="AK884" s="6"/>
    </row>
    <row r="885" spans="1:37">
      <c r="A885" s="6"/>
      <c r="B885" s="3"/>
      <c r="C885" s="6"/>
      <c r="D885" s="6"/>
      <c r="E885" s="6"/>
      <c r="F885" s="6"/>
      <c r="G885" s="6"/>
      <c r="H885" s="6"/>
      <c r="I885" s="6"/>
      <c r="J885" s="19"/>
      <c r="K885" s="6"/>
      <c r="L885" s="3"/>
      <c r="M885" s="3"/>
      <c r="N885" s="3"/>
      <c r="O885" s="3"/>
      <c r="P885" s="3"/>
      <c r="Q885" s="3"/>
      <c r="R885" s="6"/>
      <c r="S885" s="6"/>
      <c r="T885" s="6"/>
      <c r="U885" s="6"/>
      <c r="V885" s="6"/>
      <c r="W885" s="6"/>
      <c r="X885" s="6"/>
      <c r="Y885" s="6"/>
      <c r="Z885" s="6"/>
      <c r="AA885" s="6"/>
      <c r="AB885" s="6"/>
      <c r="AC885" s="6"/>
      <c r="AD885" s="6"/>
      <c r="AE885" s="6"/>
      <c r="AF885" s="6"/>
      <c r="AG885" s="6"/>
      <c r="AH885" s="6"/>
      <c r="AI885" s="6"/>
      <c r="AJ885" s="6"/>
      <c r="AK885" s="6"/>
    </row>
    <row r="886" spans="1:37">
      <c r="A886" s="6"/>
      <c r="B886" s="3"/>
      <c r="C886" s="6"/>
      <c r="D886" s="6"/>
      <c r="E886" s="6"/>
      <c r="F886" s="6"/>
      <c r="G886" s="6"/>
      <c r="H886" s="6"/>
      <c r="I886" s="6"/>
      <c r="J886" s="19"/>
      <c r="K886" s="6"/>
      <c r="L886" s="3"/>
      <c r="M886" s="3"/>
      <c r="N886" s="3"/>
      <c r="O886" s="3"/>
      <c r="P886" s="3"/>
      <c r="Q886" s="3"/>
      <c r="R886" s="6"/>
      <c r="S886" s="6"/>
      <c r="T886" s="6"/>
      <c r="U886" s="6"/>
      <c r="V886" s="6"/>
      <c r="W886" s="6"/>
      <c r="X886" s="6"/>
      <c r="Y886" s="6"/>
      <c r="Z886" s="6"/>
      <c r="AA886" s="6"/>
      <c r="AB886" s="6"/>
      <c r="AC886" s="6"/>
      <c r="AD886" s="6"/>
      <c r="AE886" s="6"/>
      <c r="AF886" s="6"/>
      <c r="AG886" s="6"/>
      <c r="AH886" s="6"/>
      <c r="AI886" s="6"/>
      <c r="AJ886" s="6"/>
      <c r="AK886" s="6"/>
    </row>
    <row r="887" spans="1:37">
      <c r="A887" s="6"/>
      <c r="B887" s="3"/>
      <c r="C887" s="6"/>
      <c r="D887" s="6"/>
      <c r="E887" s="6"/>
      <c r="F887" s="6"/>
      <c r="G887" s="6"/>
      <c r="H887" s="6"/>
      <c r="I887" s="6"/>
      <c r="J887" s="19"/>
      <c r="K887" s="6"/>
      <c r="L887" s="3"/>
      <c r="M887" s="3"/>
      <c r="N887" s="3"/>
      <c r="O887" s="3"/>
      <c r="P887" s="3"/>
      <c r="Q887" s="3"/>
      <c r="R887" s="6"/>
      <c r="S887" s="6"/>
      <c r="T887" s="6"/>
      <c r="U887" s="6"/>
      <c r="V887" s="6"/>
      <c r="W887" s="6"/>
      <c r="X887" s="6"/>
      <c r="Y887" s="6"/>
      <c r="Z887" s="6"/>
      <c r="AA887" s="6"/>
      <c r="AB887" s="6"/>
      <c r="AC887" s="6"/>
      <c r="AD887" s="6"/>
      <c r="AE887" s="6"/>
      <c r="AF887" s="6"/>
      <c r="AG887" s="6"/>
      <c r="AH887" s="6"/>
      <c r="AI887" s="6"/>
      <c r="AJ887" s="6"/>
      <c r="AK887" s="6"/>
    </row>
    <row r="888" spans="1:37">
      <c r="A888" s="6"/>
      <c r="B888" s="3"/>
      <c r="C888" s="6"/>
      <c r="D888" s="6"/>
      <c r="E888" s="6"/>
      <c r="F888" s="6"/>
      <c r="G888" s="6"/>
      <c r="H888" s="6"/>
      <c r="I888" s="6"/>
      <c r="J888" s="19"/>
      <c r="K888" s="6"/>
      <c r="L888" s="3"/>
      <c r="M888" s="3"/>
      <c r="N888" s="3"/>
      <c r="O888" s="3"/>
      <c r="P888" s="3"/>
      <c r="Q888" s="3"/>
      <c r="R888" s="6"/>
      <c r="S888" s="6"/>
      <c r="T888" s="6"/>
      <c r="U888" s="6"/>
      <c r="V888" s="6"/>
      <c r="W888" s="6"/>
      <c r="X888" s="6"/>
      <c r="Y888" s="6"/>
      <c r="Z888" s="6"/>
      <c r="AA888" s="6"/>
      <c r="AB888" s="6"/>
      <c r="AC888" s="6"/>
      <c r="AD888" s="6"/>
      <c r="AE888" s="6"/>
      <c r="AF888" s="6"/>
      <c r="AG888" s="6"/>
      <c r="AH888" s="6"/>
      <c r="AI888" s="6"/>
      <c r="AJ888" s="6"/>
      <c r="AK888" s="6"/>
    </row>
    <row r="889" spans="1:37">
      <c r="A889" s="6"/>
      <c r="B889" s="3"/>
      <c r="C889" s="6"/>
      <c r="D889" s="6"/>
      <c r="E889" s="6"/>
      <c r="F889" s="6"/>
      <c r="G889" s="6"/>
      <c r="H889" s="6"/>
      <c r="I889" s="6"/>
      <c r="J889" s="19"/>
      <c r="K889" s="6"/>
      <c r="L889" s="3"/>
      <c r="M889" s="3"/>
      <c r="N889" s="3"/>
      <c r="O889" s="3"/>
      <c r="P889" s="3"/>
      <c r="Q889" s="3"/>
      <c r="R889" s="6"/>
      <c r="S889" s="6"/>
      <c r="T889" s="6"/>
      <c r="U889" s="6"/>
      <c r="V889" s="6"/>
      <c r="W889" s="6"/>
      <c r="X889" s="6"/>
      <c r="Y889" s="6"/>
      <c r="Z889" s="6"/>
      <c r="AA889" s="6"/>
      <c r="AB889" s="6"/>
      <c r="AC889" s="6"/>
      <c r="AD889" s="6"/>
      <c r="AE889" s="6"/>
      <c r="AF889" s="6"/>
      <c r="AG889" s="6"/>
      <c r="AH889" s="6"/>
      <c r="AI889" s="6"/>
      <c r="AJ889" s="6"/>
      <c r="AK889" s="6"/>
    </row>
    <row r="890" spans="1:37">
      <c r="A890" s="6"/>
      <c r="B890" s="3"/>
      <c r="C890" s="6"/>
      <c r="D890" s="6"/>
      <c r="E890" s="6"/>
      <c r="F890" s="6"/>
      <c r="G890" s="6"/>
      <c r="H890" s="6"/>
      <c r="I890" s="6"/>
      <c r="J890" s="19"/>
      <c r="K890" s="6"/>
      <c r="L890" s="3"/>
      <c r="M890" s="3"/>
      <c r="N890" s="3"/>
      <c r="O890" s="3"/>
      <c r="P890" s="3"/>
      <c r="Q890" s="3"/>
      <c r="R890" s="6"/>
      <c r="S890" s="6"/>
      <c r="T890" s="6"/>
      <c r="U890" s="6"/>
      <c r="V890" s="6"/>
      <c r="W890" s="6"/>
      <c r="X890" s="6"/>
      <c r="Y890" s="6"/>
      <c r="Z890" s="6"/>
      <c r="AA890" s="6"/>
      <c r="AB890" s="6"/>
      <c r="AC890" s="6"/>
      <c r="AD890" s="6"/>
      <c r="AE890" s="6"/>
      <c r="AF890" s="6"/>
      <c r="AG890" s="6"/>
      <c r="AH890" s="6"/>
      <c r="AI890" s="6"/>
      <c r="AJ890" s="6"/>
      <c r="AK890" s="6"/>
    </row>
    <row r="891" spans="1:37">
      <c r="A891" s="6"/>
      <c r="B891" s="3"/>
      <c r="C891" s="6"/>
      <c r="D891" s="6"/>
      <c r="E891" s="6"/>
      <c r="F891" s="6"/>
      <c r="G891" s="6"/>
      <c r="H891" s="6"/>
      <c r="I891" s="6"/>
      <c r="J891" s="19"/>
      <c r="K891" s="6"/>
      <c r="L891" s="3"/>
      <c r="M891" s="3"/>
      <c r="N891" s="3"/>
      <c r="O891" s="3"/>
      <c r="P891" s="3"/>
      <c r="Q891" s="3"/>
      <c r="R891" s="6"/>
      <c r="S891" s="6"/>
      <c r="T891" s="6"/>
      <c r="U891" s="6"/>
      <c r="V891" s="6"/>
      <c r="W891" s="6"/>
      <c r="X891" s="6"/>
      <c r="Y891" s="6"/>
      <c r="Z891" s="6"/>
      <c r="AA891" s="6"/>
      <c r="AB891" s="6"/>
      <c r="AC891" s="6"/>
      <c r="AD891" s="6"/>
      <c r="AE891" s="6"/>
      <c r="AF891" s="6"/>
      <c r="AG891" s="6"/>
      <c r="AH891" s="6"/>
      <c r="AI891" s="6"/>
      <c r="AJ891" s="6"/>
      <c r="AK891" s="6"/>
    </row>
    <row r="892" spans="1:37">
      <c r="A892" s="6"/>
      <c r="B892" s="3"/>
      <c r="C892" s="6"/>
      <c r="D892" s="6"/>
      <c r="E892" s="6"/>
      <c r="F892" s="6"/>
      <c r="G892" s="6"/>
      <c r="H892" s="6"/>
      <c r="I892" s="6"/>
      <c r="J892" s="19"/>
      <c r="K892" s="6"/>
      <c r="L892" s="3"/>
      <c r="M892" s="3"/>
      <c r="N892" s="3"/>
      <c r="O892" s="3"/>
      <c r="P892" s="3"/>
      <c r="Q892" s="3"/>
      <c r="R892" s="6"/>
      <c r="S892" s="6"/>
      <c r="T892" s="6"/>
      <c r="U892" s="6"/>
      <c r="V892" s="6"/>
      <c r="W892" s="6"/>
      <c r="X892" s="6"/>
      <c r="Y892" s="6"/>
      <c r="Z892" s="6"/>
      <c r="AA892" s="6"/>
      <c r="AB892" s="6"/>
      <c r="AC892" s="6"/>
      <c r="AD892" s="6"/>
      <c r="AE892" s="6"/>
      <c r="AF892" s="6"/>
      <c r="AG892" s="6"/>
      <c r="AH892" s="6"/>
      <c r="AI892" s="6"/>
      <c r="AJ892" s="6"/>
      <c r="AK892" s="6"/>
    </row>
    <row r="893" spans="1:37">
      <c r="A893" s="6"/>
      <c r="B893" s="3"/>
      <c r="C893" s="6"/>
      <c r="D893" s="6"/>
      <c r="E893" s="6"/>
      <c r="F893" s="6"/>
      <c r="G893" s="6"/>
      <c r="H893" s="6"/>
      <c r="I893" s="6"/>
      <c r="J893" s="19"/>
      <c r="K893" s="6"/>
      <c r="L893" s="3"/>
      <c r="M893" s="3"/>
      <c r="N893" s="3"/>
      <c r="O893" s="3"/>
      <c r="P893" s="3"/>
      <c r="Q893" s="3"/>
      <c r="R893" s="6"/>
      <c r="S893" s="6"/>
      <c r="T893" s="6"/>
      <c r="U893" s="6"/>
      <c r="V893" s="6"/>
      <c r="W893" s="6"/>
      <c r="X893" s="6"/>
      <c r="Y893" s="6"/>
      <c r="Z893" s="6"/>
      <c r="AA893" s="6"/>
      <c r="AB893" s="6"/>
      <c r="AC893" s="6"/>
      <c r="AD893" s="6"/>
      <c r="AE893" s="6"/>
      <c r="AF893" s="6"/>
      <c r="AG893" s="6"/>
      <c r="AH893" s="6"/>
      <c r="AI893" s="6"/>
      <c r="AJ893" s="6"/>
      <c r="AK893" s="6"/>
    </row>
    <row r="894" spans="1:37">
      <c r="A894" s="6"/>
      <c r="B894" s="3"/>
      <c r="C894" s="6"/>
      <c r="D894" s="6"/>
      <c r="E894" s="6"/>
      <c r="F894" s="6"/>
      <c r="G894" s="6"/>
      <c r="H894" s="6"/>
      <c r="I894" s="6"/>
      <c r="J894" s="19"/>
      <c r="K894" s="6"/>
      <c r="L894" s="3"/>
      <c r="M894" s="3"/>
      <c r="N894" s="3"/>
      <c r="O894" s="3"/>
      <c r="P894" s="3"/>
      <c r="Q894" s="3"/>
      <c r="R894" s="6"/>
      <c r="S894" s="6"/>
      <c r="T894" s="6"/>
      <c r="U894" s="6"/>
      <c r="V894" s="6"/>
      <c r="W894" s="6"/>
      <c r="X894" s="6"/>
      <c r="Y894" s="6"/>
      <c r="Z894" s="6"/>
      <c r="AA894" s="6"/>
      <c r="AB894" s="6"/>
      <c r="AC894" s="6"/>
      <c r="AD894" s="6"/>
      <c r="AE894" s="6"/>
      <c r="AF894" s="6"/>
      <c r="AG894" s="6"/>
      <c r="AH894" s="6"/>
      <c r="AI894" s="6"/>
      <c r="AJ894" s="6"/>
      <c r="AK894" s="6"/>
    </row>
    <row r="895" spans="1:37">
      <c r="A895" s="6"/>
      <c r="B895" s="3"/>
      <c r="C895" s="6"/>
      <c r="D895" s="6"/>
      <c r="E895" s="6"/>
      <c r="F895" s="6"/>
      <c r="G895" s="6"/>
      <c r="H895" s="6"/>
      <c r="I895" s="6"/>
      <c r="J895" s="19"/>
      <c r="K895" s="6"/>
      <c r="L895" s="3"/>
      <c r="M895" s="3"/>
      <c r="N895" s="3"/>
      <c r="O895" s="3"/>
      <c r="P895" s="3"/>
      <c r="Q895" s="3"/>
      <c r="R895" s="6"/>
      <c r="S895" s="6"/>
      <c r="T895" s="6"/>
      <c r="U895" s="6"/>
      <c r="V895" s="6"/>
      <c r="W895" s="6"/>
      <c r="X895" s="6"/>
      <c r="Y895" s="6"/>
      <c r="Z895" s="6"/>
      <c r="AA895" s="6"/>
      <c r="AB895" s="6"/>
      <c r="AC895" s="6"/>
      <c r="AD895" s="6"/>
      <c r="AE895" s="6"/>
      <c r="AF895" s="6"/>
      <c r="AG895" s="6"/>
      <c r="AH895" s="6"/>
      <c r="AI895" s="6"/>
      <c r="AJ895" s="6"/>
      <c r="AK895" s="6"/>
    </row>
    <row r="896" spans="1:37">
      <c r="A896" s="6"/>
      <c r="B896" s="3"/>
      <c r="C896" s="6"/>
      <c r="D896" s="6"/>
      <c r="E896" s="6"/>
      <c r="F896" s="6"/>
      <c r="G896" s="6"/>
      <c r="H896" s="6"/>
      <c r="I896" s="6"/>
      <c r="J896" s="19"/>
      <c r="K896" s="6"/>
      <c r="L896" s="3"/>
      <c r="M896" s="3"/>
      <c r="N896" s="3"/>
      <c r="O896" s="3"/>
      <c r="P896" s="3"/>
      <c r="Q896" s="3"/>
      <c r="R896" s="6"/>
      <c r="S896" s="6"/>
      <c r="T896" s="6"/>
      <c r="U896" s="6"/>
      <c r="V896" s="6"/>
      <c r="W896" s="6"/>
      <c r="X896" s="6"/>
      <c r="Y896" s="6"/>
      <c r="Z896" s="6"/>
      <c r="AA896" s="6"/>
      <c r="AB896" s="6"/>
      <c r="AC896" s="6"/>
      <c r="AD896" s="6"/>
      <c r="AE896" s="6"/>
      <c r="AF896" s="6"/>
      <c r="AG896" s="6"/>
      <c r="AH896" s="6"/>
      <c r="AI896" s="6"/>
      <c r="AJ896" s="6"/>
      <c r="AK896" s="6"/>
    </row>
    <row r="897" spans="1:37">
      <c r="A897" s="6"/>
      <c r="B897" s="3"/>
      <c r="C897" s="6"/>
      <c r="D897" s="6"/>
      <c r="E897" s="6"/>
      <c r="F897" s="6"/>
      <c r="G897" s="6"/>
      <c r="H897" s="6"/>
      <c r="I897" s="6"/>
      <c r="J897" s="19"/>
      <c r="K897" s="6"/>
      <c r="L897" s="3"/>
      <c r="M897" s="3"/>
      <c r="N897" s="3"/>
      <c r="O897" s="3"/>
      <c r="P897" s="3"/>
      <c r="Q897" s="3"/>
      <c r="R897" s="6"/>
      <c r="S897" s="6"/>
      <c r="T897" s="6"/>
      <c r="U897" s="6"/>
      <c r="V897" s="6"/>
      <c r="W897" s="6"/>
      <c r="X897" s="6"/>
      <c r="Y897" s="6"/>
      <c r="Z897" s="6"/>
      <c r="AA897" s="6"/>
      <c r="AB897" s="6"/>
      <c r="AC897" s="6"/>
      <c r="AD897" s="6"/>
      <c r="AE897" s="6"/>
      <c r="AF897" s="6"/>
      <c r="AG897" s="6"/>
      <c r="AH897" s="6"/>
      <c r="AI897" s="6"/>
      <c r="AJ897" s="6"/>
      <c r="AK897" s="6"/>
    </row>
    <row r="898" spans="1:37">
      <c r="A898" s="6"/>
      <c r="B898" s="3"/>
      <c r="C898" s="6"/>
      <c r="D898" s="6"/>
      <c r="E898" s="6"/>
      <c r="F898" s="6"/>
      <c r="G898" s="6"/>
      <c r="H898" s="6"/>
      <c r="I898" s="6"/>
      <c r="J898" s="19"/>
      <c r="K898" s="6"/>
      <c r="L898" s="3"/>
      <c r="M898" s="3"/>
      <c r="N898" s="3"/>
      <c r="O898" s="3"/>
      <c r="P898" s="3"/>
      <c r="Q898" s="3"/>
      <c r="R898" s="6"/>
      <c r="S898" s="6"/>
      <c r="T898" s="6"/>
      <c r="U898" s="6"/>
      <c r="V898" s="6"/>
      <c r="W898" s="6"/>
      <c r="X898" s="6"/>
      <c r="Y898" s="6"/>
      <c r="Z898" s="6"/>
      <c r="AA898" s="6"/>
      <c r="AB898" s="6"/>
      <c r="AC898" s="6"/>
      <c r="AD898" s="6"/>
      <c r="AE898" s="6"/>
      <c r="AF898" s="6"/>
      <c r="AG898" s="6"/>
      <c r="AH898" s="6"/>
      <c r="AI898" s="6"/>
      <c r="AJ898" s="6"/>
      <c r="AK898" s="6"/>
    </row>
    <row r="899" spans="1:37">
      <c r="A899" s="6"/>
      <c r="B899" s="3"/>
      <c r="C899" s="6"/>
      <c r="D899" s="6"/>
      <c r="E899" s="6"/>
      <c r="F899" s="6"/>
      <c r="G899" s="6"/>
      <c r="H899" s="6"/>
      <c r="I899" s="6"/>
      <c r="J899" s="19"/>
      <c r="K899" s="6"/>
      <c r="L899" s="3"/>
      <c r="M899" s="3"/>
      <c r="N899" s="3"/>
      <c r="O899" s="3"/>
      <c r="P899" s="3"/>
      <c r="Q899" s="3"/>
      <c r="R899" s="6"/>
      <c r="S899" s="6"/>
      <c r="T899" s="6"/>
      <c r="U899" s="6"/>
      <c r="V899" s="6"/>
      <c r="W899" s="6"/>
      <c r="X899" s="6"/>
      <c r="Y899" s="6"/>
      <c r="Z899" s="6"/>
      <c r="AA899" s="6"/>
      <c r="AB899" s="6"/>
      <c r="AC899" s="6"/>
      <c r="AD899" s="6"/>
      <c r="AE899" s="6"/>
      <c r="AF899" s="6"/>
      <c r="AG899" s="6"/>
      <c r="AH899" s="6"/>
      <c r="AI899" s="6"/>
      <c r="AJ899" s="6"/>
      <c r="AK899" s="6"/>
    </row>
    <row r="900" spans="1:37">
      <c r="A900" s="6"/>
      <c r="B900" s="3"/>
      <c r="C900" s="6"/>
      <c r="D900" s="6"/>
      <c r="E900" s="6"/>
      <c r="F900" s="6"/>
      <c r="G900" s="6"/>
      <c r="H900" s="6"/>
      <c r="I900" s="6"/>
      <c r="J900" s="19"/>
      <c r="K900" s="6"/>
      <c r="L900" s="3"/>
      <c r="M900" s="3"/>
      <c r="N900" s="3"/>
      <c r="O900" s="3"/>
      <c r="P900" s="3"/>
      <c r="Q900" s="3"/>
      <c r="R900" s="6"/>
      <c r="S900" s="6"/>
      <c r="T900" s="6"/>
      <c r="U900" s="6"/>
      <c r="V900" s="6"/>
      <c r="W900" s="6"/>
      <c r="X900" s="6"/>
      <c r="Y900" s="6"/>
      <c r="Z900" s="6"/>
      <c r="AA900" s="6"/>
      <c r="AB900" s="6"/>
      <c r="AC900" s="6"/>
      <c r="AD900" s="6"/>
      <c r="AE900" s="6"/>
      <c r="AF900" s="6"/>
      <c r="AG900" s="6"/>
      <c r="AH900" s="6"/>
      <c r="AI900" s="6"/>
      <c r="AJ900" s="6"/>
      <c r="AK900" s="6"/>
    </row>
    <row r="901" spans="1:37">
      <c r="A901" s="6"/>
      <c r="B901" s="3"/>
      <c r="C901" s="6"/>
      <c r="D901" s="6"/>
      <c r="E901" s="6"/>
      <c r="F901" s="6"/>
      <c r="G901" s="6"/>
      <c r="H901" s="6"/>
      <c r="I901" s="6"/>
      <c r="J901" s="19"/>
      <c r="K901" s="6"/>
      <c r="L901" s="3"/>
      <c r="M901" s="3"/>
      <c r="N901" s="3"/>
      <c r="O901" s="3"/>
      <c r="P901" s="3"/>
      <c r="Q901" s="3"/>
      <c r="R901" s="6"/>
      <c r="S901" s="6"/>
      <c r="T901" s="6"/>
      <c r="U901" s="6"/>
      <c r="V901" s="6"/>
      <c r="W901" s="6"/>
      <c r="X901" s="6"/>
      <c r="Y901" s="6"/>
      <c r="Z901" s="6"/>
      <c r="AA901" s="6"/>
      <c r="AB901" s="6"/>
      <c r="AC901" s="6"/>
      <c r="AD901" s="6"/>
      <c r="AE901" s="6"/>
      <c r="AF901" s="6"/>
      <c r="AG901" s="6"/>
      <c r="AH901" s="6"/>
      <c r="AI901" s="6"/>
      <c r="AJ901" s="6"/>
      <c r="AK901" s="6"/>
    </row>
    <row r="902" spans="1:37">
      <c r="A902" s="6"/>
      <c r="B902" s="3"/>
      <c r="C902" s="6"/>
      <c r="D902" s="6"/>
      <c r="E902" s="6"/>
      <c r="F902" s="6"/>
      <c r="G902" s="6"/>
      <c r="H902" s="6"/>
      <c r="I902" s="6"/>
      <c r="J902" s="19"/>
      <c r="K902" s="6"/>
      <c r="L902" s="3"/>
      <c r="M902" s="3"/>
      <c r="N902" s="3"/>
      <c r="O902" s="3"/>
      <c r="P902" s="3"/>
      <c r="Q902" s="3"/>
      <c r="R902" s="6"/>
      <c r="S902" s="6"/>
      <c r="T902" s="6"/>
      <c r="U902" s="6"/>
      <c r="V902" s="6"/>
      <c r="W902" s="6"/>
      <c r="X902" s="6"/>
      <c r="Y902" s="6"/>
      <c r="Z902" s="6"/>
      <c r="AA902" s="6"/>
      <c r="AB902" s="6"/>
      <c r="AC902" s="6"/>
      <c r="AD902" s="6"/>
      <c r="AE902" s="6"/>
      <c r="AF902" s="6"/>
      <c r="AG902" s="6"/>
      <c r="AH902" s="6"/>
      <c r="AI902" s="6"/>
      <c r="AJ902" s="6"/>
      <c r="AK902" s="6"/>
    </row>
    <row r="903" spans="1:37">
      <c r="A903" s="6"/>
      <c r="B903" s="3"/>
      <c r="C903" s="6"/>
      <c r="D903" s="6"/>
      <c r="E903" s="6"/>
      <c r="F903" s="6"/>
      <c r="G903" s="6"/>
      <c r="H903" s="6"/>
      <c r="I903" s="6"/>
      <c r="J903" s="19"/>
      <c r="K903" s="6"/>
      <c r="L903" s="3"/>
      <c r="M903" s="3"/>
      <c r="N903" s="3"/>
      <c r="O903" s="3"/>
      <c r="P903" s="3"/>
      <c r="Q903" s="3"/>
      <c r="R903" s="6"/>
      <c r="S903" s="6"/>
      <c r="T903" s="6"/>
      <c r="U903" s="6"/>
      <c r="V903" s="6"/>
      <c r="W903" s="6"/>
      <c r="X903" s="6"/>
      <c r="Y903" s="6"/>
      <c r="Z903" s="6"/>
      <c r="AA903" s="6"/>
      <c r="AB903" s="6"/>
      <c r="AC903" s="6"/>
      <c r="AD903" s="6"/>
      <c r="AE903" s="6"/>
      <c r="AF903" s="6"/>
      <c r="AG903" s="6"/>
      <c r="AH903" s="6"/>
      <c r="AI903" s="6"/>
      <c r="AJ903" s="6"/>
      <c r="AK903" s="6"/>
    </row>
    <row r="904" spans="1:37">
      <c r="A904" s="6"/>
      <c r="B904" s="3"/>
      <c r="C904" s="6"/>
      <c r="D904" s="6"/>
      <c r="E904" s="6"/>
      <c r="F904" s="6"/>
      <c r="G904" s="6"/>
      <c r="H904" s="6"/>
      <c r="I904" s="6"/>
      <c r="J904" s="19"/>
      <c r="K904" s="6"/>
      <c r="L904" s="3"/>
      <c r="M904" s="3"/>
      <c r="N904" s="3"/>
      <c r="O904" s="3"/>
      <c r="P904" s="3"/>
      <c r="Q904" s="3"/>
      <c r="R904" s="6"/>
      <c r="S904" s="6"/>
      <c r="T904" s="6"/>
      <c r="U904" s="6"/>
      <c r="V904" s="6"/>
      <c r="W904" s="6"/>
      <c r="X904" s="6"/>
      <c r="Y904" s="6"/>
      <c r="Z904" s="6"/>
      <c r="AA904" s="6"/>
      <c r="AB904" s="6"/>
      <c r="AC904" s="6"/>
      <c r="AD904" s="6"/>
      <c r="AE904" s="6"/>
      <c r="AF904" s="6"/>
      <c r="AG904" s="6"/>
      <c r="AH904" s="6"/>
      <c r="AI904" s="6"/>
      <c r="AJ904" s="6"/>
      <c r="AK904" s="6"/>
    </row>
    <row r="905" spans="1:37">
      <c r="A905" s="6"/>
      <c r="B905" s="3"/>
      <c r="C905" s="6"/>
      <c r="D905" s="6"/>
      <c r="E905" s="6"/>
      <c r="F905" s="6"/>
      <c r="G905" s="6"/>
      <c r="H905" s="6"/>
      <c r="I905" s="6"/>
      <c r="J905" s="19"/>
      <c r="K905" s="6"/>
      <c r="L905" s="3"/>
      <c r="M905" s="3"/>
      <c r="N905" s="3"/>
      <c r="O905" s="3"/>
      <c r="P905" s="3"/>
      <c r="Q905" s="3"/>
      <c r="R905" s="6"/>
      <c r="S905" s="6"/>
      <c r="T905" s="6"/>
      <c r="U905" s="6"/>
      <c r="V905" s="6"/>
      <c r="W905" s="6"/>
      <c r="X905" s="6"/>
      <c r="Y905" s="6"/>
      <c r="Z905" s="6"/>
      <c r="AA905" s="6"/>
      <c r="AB905" s="6"/>
      <c r="AC905" s="6"/>
      <c r="AD905" s="6"/>
      <c r="AE905" s="6"/>
      <c r="AF905" s="6"/>
      <c r="AG905" s="6"/>
      <c r="AH905" s="6"/>
      <c r="AI905" s="6"/>
      <c r="AJ905" s="6"/>
      <c r="AK905" s="6"/>
    </row>
    <row r="906" spans="1:37">
      <c r="A906" s="6"/>
      <c r="B906" s="3"/>
      <c r="C906" s="6"/>
      <c r="D906" s="6"/>
      <c r="E906" s="6"/>
      <c r="F906" s="6"/>
      <c r="G906" s="6"/>
      <c r="H906" s="6"/>
      <c r="I906" s="6"/>
      <c r="J906" s="19"/>
      <c r="K906" s="6"/>
      <c r="L906" s="3"/>
      <c r="M906" s="3"/>
      <c r="N906" s="3"/>
      <c r="O906" s="3"/>
      <c r="P906" s="3"/>
      <c r="Q906" s="3"/>
      <c r="R906" s="6"/>
      <c r="S906" s="6"/>
      <c r="T906" s="6"/>
      <c r="U906" s="6"/>
      <c r="V906" s="6"/>
      <c r="W906" s="6"/>
      <c r="X906" s="6"/>
      <c r="Y906" s="6"/>
      <c r="Z906" s="6"/>
      <c r="AA906" s="6"/>
      <c r="AB906" s="6"/>
      <c r="AC906" s="6"/>
      <c r="AD906" s="6"/>
      <c r="AE906" s="6"/>
      <c r="AF906" s="6"/>
      <c r="AG906" s="6"/>
      <c r="AH906" s="6"/>
      <c r="AI906" s="6"/>
      <c r="AJ906" s="6"/>
      <c r="AK906" s="6"/>
    </row>
    <row r="907" spans="1:37">
      <c r="A907" s="6"/>
      <c r="B907" s="3"/>
      <c r="C907" s="6"/>
      <c r="D907" s="6"/>
      <c r="E907" s="6"/>
      <c r="F907" s="6"/>
      <c r="G907" s="6"/>
      <c r="H907" s="6"/>
      <c r="I907" s="6"/>
      <c r="J907" s="19"/>
      <c r="K907" s="6"/>
      <c r="L907" s="3"/>
      <c r="M907" s="3"/>
      <c r="N907" s="3"/>
      <c r="O907" s="3"/>
      <c r="P907" s="3"/>
      <c r="Q907" s="3"/>
      <c r="R907" s="6"/>
      <c r="S907" s="6"/>
      <c r="T907" s="6"/>
      <c r="U907" s="6"/>
      <c r="V907" s="6"/>
      <c r="W907" s="6"/>
      <c r="X907" s="6"/>
      <c r="Y907" s="6"/>
      <c r="Z907" s="6"/>
      <c r="AA907" s="6"/>
      <c r="AB907" s="6"/>
      <c r="AC907" s="6"/>
      <c r="AD907" s="6"/>
      <c r="AE907" s="6"/>
      <c r="AF907" s="6"/>
      <c r="AG907" s="6"/>
      <c r="AH907" s="6"/>
      <c r="AI907" s="6"/>
      <c r="AJ907" s="6"/>
      <c r="AK907" s="6"/>
    </row>
    <row r="908" spans="1:37">
      <c r="A908" s="6"/>
      <c r="B908" s="3"/>
      <c r="C908" s="6"/>
      <c r="D908" s="6"/>
      <c r="E908" s="6"/>
      <c r="F908" s="6"/>
      <c r="G908" s="6"/>
      <c r="H908" s="6"/>
      <c r="I908" s="6"/>
      <c r="J908" s="19"/>
      <c r="K908" s="6"/>
      <c r="L908" s="3"/>
      <c r="M908" s="3"/>
      <c r="N908" s="3"/>
      <c r="O908" s="3"/>
      <c r="P908" s="3"/>
      <c r="Q908" s="3"/>
      <c r="R908" s="6"/>
      <c r="S908" s="6"/>
      <c r="T908" s="6"/>
      <c r="U908" s="6"/>
      <c r="V908" s="6"/>
      <c r="W908" s="6"/>
      <c r="X908" s="6"/>
      <c r="Y908" s="6"/>
      <c r="Z908" s="6"/>
      <c r="AA908" s="6"/>
      <c r="AB908" s="6"/>
      <c r="AC908" s="6"/>
      <c r="AD908" s="6"/>
      <c r="AE908" s="6"/>
      <c r="AF908" s="6"/>
      <c r="AG908" s="6"/>
      <c r="AH908" s="6"/>
      <c r="AI908" s="6"/>
      <c r="AJ908" s="6"/>
      <c r="AK908" s="6"/>
    </row>
    <row r="909" spans="1:37">
      <c r="A909" s="6"/>
      <c r="B909" s="3"/>
      <c r="C909" s="6"/>
      <c r="D909" s="6"/>
      <c r="E909" s="6"/>
      <c r="F909" s="6"/>
      <c r="G909" s="6"/>
      <c r="H909" s="6"/>
      <c r="I909" s="6"/>
      <c r="J909" s="19"/>
      <c r="K909" s="6"/>
      <c r="L909" s="3"/>
      <c r="M909" s="3"/>
      <c r="N909" s="3"/>
      <c r="O909" s="3"/>
      <c r="P909" s="3"/>
      <c r="Q909" s="3"/>
      <c r="R909" s="6"/>
      <c r="S909" s="6"/>
      <c r="T909" s="6"/>
      <c r="U909" s="6"/>
      <c r="V909" s="6"/>
      <c r="W909" s="6"/>
      <c r="X909" s="6"/>
      <c r="Y909" s="6"/>
      <c r="Z909" s="6"/>
      <c r="AA909" s="6"/>
      <c r="AB909" s="6"/>
      <c r="AC909" s="6"/>
      <c r="AD909" s="6"/>
      <c r="AE909" s="6"/>
      <c r="AF909" s="6"/>
      <c r="AG909" s="6"/>
      <c r="AH909" s="6"/>
      <c r="AI909" s="6"/>
      <c r="AJ909" s="6"/>
      <c r="AK909" s="6"/>
    </row>
    <row r="910" spans="1:37">
      <c r="A910" s="6"/>
      <c r="B910" s="3"/>
      <c r="C910" s="6"/>
      <c r="D910" s="6"/>
      <c r="E910" s="6"/>
      <c r="F910" s="6"/>
      <c r="G910" s="6"/>
      <c r="H910" s="6"/>
      <c r="I910" s="6"/>
      <c r="J910" s="19"/>
      <c r="K910" s="6"/>
      <c r="L910" s="3"/>
      <c r="M910" s="3"/>
      <c r="N910" s="3"/>
      <c r="O910" s="3"/>
      <c r="P910" s="3"/>
      <c r="Q910" s="3"/>
      <c r="R910" s="6"/>
      <c r="S910" s="6"/>
      <c r="T910" s="6"/>
      <c r="U910" s="6"/>
      <c r="V910" s="6"/>
      <c r="W910" s="6"/>
      <c r="X910" s="6"/>
      <c r="Y910" s="6"/>
      <c r="Z910" s="6"/>
      <c r="AA910" s="6"/>
      <c r="AB910" s="6"/>
      <c r="AC910" s="6"/>
      <c r="AD910" s="6"/>
      <c r="AE910" s="6"/>
      <c r="AF910" s="6"/>
      <c r="AG910" s="6"/>
      <c r="AH910" s="6"/>
      <c r="AI910" s="6"/>
      <c r="AJ910" s="6"/>
      <c r="AK910" s="6"/>
    </row>
    <row r="911" spans="1:37">
      <c r="A911" s="6"/>
      <c r="B911" s="3"/>
      <c r="C911" s="6"/>
      <c r="D911" s="6"/>
      <c r="E911" s="6"/>
      <c r="F911" s="6"/>
      <c r="G911" s="6"/>
      <c r="H911" s="6"/>
      <c r="I911" s="6"/>
      <c r="J911" s="19"/>
      <c r="K911" s="6"/>
      <c r="L911" s="3"/>
      <c r="M911" s="3"/>
      <c r="N911" s="3"/>
      <c r="O911" s="3"/>
      <c r="P911" s="3"/>
      <c r="Q911" s="3"/>
      <c r="R911" s="6"/>
      <c r="S911" s="6"/>
      <c r="T911" s="6"/>
      <c r="U911" s="6"/>
      <c r="V911" s="6"/>
      <c r="W911" s="6"/>
      <c r="X911" s="6"/>
      <c r="Y911" s="6"/>
      <c r="Z911" s="6"/>
      <c r="AA911" s="6"/>
      <c r="AB911" s="6"/>
      <c r="AC911" s="6"/>
      <c r="AD911" s="6"/>
      <c r="AE911" s="6"/>
      <c r="AF911" s="6"/>
      <c r="AG911" s="6"/>
      <c r="AH911" s="6"/>
      <c r="AI911" s="6"/>
      <c r="AJ911" s="6"/>
      <c r="AK911" s="6"/>
    </row>
    <row r="912" spans="1:37">
      <c r="A912" s="6"/>
      <c r="B912" s="3"/>
      <c r="C912" s="6"/>
      <c r="D912" s="6"/>
      <c r="E912" s="6"/>
      <c r="F912" s="6"/>
      <c r="G912" s="6"/>
      <c r="H912" s="6"/>
      <c r="I912" s="6"/>
      <c r="J912" s="19"/>
      <c r="K912" s="6"/>
      <c r="L912" s="3"/>
      <c r="M912" s="3"/>
      <c r="N912" s="3"/>
      <c r="O912" s="3"/>
      <c r="P912" s="3"/>
      <c r="Q912" s="3"/>
      <c r="R912" s="6"/>
      <c r="S912" s="6"/>
      <c r="T912" s="6"/>
      <c r="U912" s="6"/>
      <c r="V912" s="6"/>
      <c r="W912" s="6"/>
      <c r="X912" s="6"/>
      <c r="Y912" s="6"/>
      <c r="Z912" s="6"/>
      <c r="AA912" s="6"/>
      <c r="AB912" s="6"/>
      <c r="AC912" s="6"/>
      <c r="AD912" s="6"/>
      <c r="AE912" s="6"/>
      <c r="AF912" s="6"/>
      <c r="AG912" s="6"/>
      <c r="AH912" s="6"/>
      <c r="AI912" s="6"/>
      <c r="AJ912" s="6"/>
      <c r="AK912" s="6"/>
    </row>
    <row r="913" spans="1:37">
      <c r="A913" s="6"/>
      <c r="B913" s="3"/>
      <c r="C913" s="6"/>
      <c r="D913" s="6"/>
      <c r="E913" s="6"/>
      <c r="F913" s="6"/>
      <c r="G913" s="6"/>
      <c r="H913" s="6"/>
      <c r="I913" s="6"/>
      <c r="J913" s="19"/>
      <c r="K913" s="6"/>
      <c r="L913" s="3"/>
      <c r="M913" s="3"/>
      <c r="N913" s="3"/>
      <c r="O913" s="3"/>
      <c r="P913" s="3"/>
      <c r="Q913" s="3"/>
      <c r="R913" s="6"/>
      <c r="S913" s="6"/>
      <c r="T913" s="6"/>
      <c r="U913" s="6"/>
      <c r="V913" s="6"/>
      <c r="W913" s="6"/>
      <c r="X913" s="6"/>
      <c r="Y913" s="6"/>
      <c r="Z913" s="6"/>
      <c r="AA913" s="6"/>
      <c r="AB913" s="6"/>
      <c r="AC913" s="6"/>
      <c r="AD913" s="6"/>
      <c r="AE913" s="6"/>
      <c r="AF913" s="6"/>
      <c r="AG913" s="6"/>
      <c r="AH913" s="6"/>
      <c r="AI913" s="6"/>
      <c r="AJ913" s="6"/>
      <c r="AK913" s="6"/>
    </row>
    <row r="914" spans="1:37">
      <c r="A914" s="6"/>
      <c r="B914" s="3"/>
      <c r="C914" s="6"/>
      <c r="D914" s="6"/>
      <c r="E914" s="6"/>
      <c r="F914" s="6"/>
      <c r="G914" s="6"/>
      <c r="H914" s="6"/>
      <c r="I914" s="6"/>
      <c r="J914" s="19"/>
      <c r="K914" s="6"/>
      <c r="L914" s="3"/>
      <c r="M914" s="3"/>
      <c r="N914" s="3"/>
      <c r="O914" s="3"/>
      <c r="P914" s="3"/>
      <c r="Q914" s="3"/>
      <c r="R914" s="6"/>
      <c r="S914" s="6"/>
      <c r="T914" s="6"/>
      <c r="U914" s="6"/>
      <c r="V914" s="6"/>
      <c r="W914" s="6"/>
      <c r="X914" s="6"/>
      <c r="Y914" s="6"/>
      <c r="Z914" s="6"/>
      <c r="AA914" s="6"/>
      <c r="AB914" s="6"/>
      <c r="AC914" s="6"/>
      <c r="AD914" s="6"/>
      <c r="AE914" s="6"/>
      <c r="AF914" s="6"/>
      <c r="AG914" s="6"/>
      <c r="AH914" s="6"/>
      <c r="AI914" s="6"/>
      <c r="AJ914" s="6"/>
      <c r="AK914" s="6"/>
    </row>
    <row r="915" spans="1:37">
      <c r="A915" s="6"/>
      <c r="B915" s="3"/>
      <c r="C915" s="6"/>
      <c r="D915" s="6"/>
      <c r="E915" s="6"/>
      <c r="F915" s="6"/>
      <c r="G915" s="6"/>
      <c r="H915" s="6"/>
      <c r="I915" s="6"/>
      <c r="J915" s="19"/>
      <c r="K915" s="6"/>
      <c r="L915" s="3"/>
      <c r="M915" s="3"/>
      <c r="N915" s="3"/>
      <c r="O915" s="3"/>
      <c r="P915" s="3"/>
      <c r="Q915" s="3"/>
      <c r="R915" s="6"/>
      <c r="S915" s="6"/>
      <c r="T915" s="6"/>
      <c r="U915" s="6"/>
      <c r="V915" s="6"/>
      <c r="W915" s="6"/>
      <c r="X915" s="6"/>
      <c r="Y915" s="6"/>
      <c r="Z915" s="6"/>
      <c r="AA915" s="6"/>
      <c r="AB915" s="6"/>
      <c r="AC915" s="6"/>
      <c r="AD915" s="6"/>
      <c r="AE915" s="6"/>
      <c r="AF915" s="6"/>
      <c r="AG915" s="6"/>
      <c r="AH915" s="6"/>
      <c r="AI915" s="6"/>
      <c r="AJ915" s="6"/>
      <c r="AK915" s="6"/>
    </row>
    <row r="916" spans="1:37">
      <c r="A916" s="6"/>
      <c r="B916" s="3"/>
      <c r="C916" s="6"/>
      <c r="D916" s="6"/>
      <c r="E916" s="6"/>
      <c r="F916" s="6"/>
      <c r="G916" s="6"/>
      <c r="H916" s="6"/>
      <c r="I916" s="6"/>
      <c r="J916" s="19"/>
      <c r="K916" s="6"/>
      <c r="L916" s="3"/>
      <c r="M916" s="3"/>
      <c r="N916" s="3"/>
      <c r="O916" s="3"/>
      <c r="P916" s="3"/>
      <c r="Q916" s="3"/>
      <c r="R916" s="6"/>
      <c r="S916" s="6"/>
      <c r="T916" s="6"/>
      <c r="U916" s="6"/>
      <c r="V916" s="6"/>
      <c r="W916" s="6"/>
      <c r="X916" s="6"/>
      <c r="Y916" s="6"/>
      <c r="Z916" s="6"/>
      <c r="AA916" s="6"/>
      <c r="AB916" s="6"/>
      <c r="AC916" s="6"/>
      <c r="AD916" s="6"/>
      <c r="AE916" s="6"/>
      <c r="AF916" s="6"/>
      <c r="AG916" s="6"/>
      <c r="AH916" s="6"/>
      <c r="AI916" s="6"/>
      <c r="AJ916" s="6"/>
      <c r="AK916" s="6"/>
    </row>
    <row r="917" spans="1:37">
      <c r="A917" s="6"/>
      <c r="B917" s="3"/>
      <c r="C917" s="6"/>
      <c r="D917" s="6"/>
      <c r="E917" s="6"/>
      <c r="F917" s="6"/>
      <c r="G917" s="6"/>
      <c r="H917" s="6"/>
      <c r="I917" s="6"/>
      <c r="J917" s="19"/>
      <c r="K917" s="6"/>
      <c r="L917" s="3"/>
      <c r="M917" s="3"/>
      <c r="N917" s="3"/>
      <c r="O917" s="3"/>
      <c r="P917" s="3"/>
      <c r="Q917" s="3"/>
      <c r="R917" s="6"/>
      <c r="S917" s="6"/>
      <c r="T917" s="6"/>
      <c r="U917" s="6"/>
      <c r="V917" s="6"/>
      <c r="W917" s="6"/>
      <c r="X917" s="6"/>
      <c r="Y917" s="6"/>
      <c r="Z917" s="6"/>
      <c r="AA917" s="6"/>
      <c r="AB917" s="6"/>
      <c r="AC917" s="6"/>
      <c r="AD917" s="6"/>
      <c r="AE917" s="6"/>
      <c r="AF917" s="6"/>
      <c r="AG917" s="6"/>
      <c r="AH917" s="6"/>
      <c r="AI917" s="6"/>
      <c r="AJ917" s="6"/>
      <c r="AK917" s="6"/>
    </row>
    <row r="918" spans="1:37">
      <c r="A918" s="6"/>
      <c r="B918" s="3"/>
      <c r="C918" s="6"/>
      <c r="D918" s="6"/>
      <c r="E918" s="6"/>
      <c r="F918" s="6"/>
      <c r="G918" s="6"/>
      <c r="H918" s="6"/>
      <c r="I918" s="6"/>
      <c r="J918" s="19"/>
      <c r="K918" s="6"/>
      <c r="L918" s="3"/>
      <c r="M918" s="3"/>
      <c r="N918" s="3"/>
      <c r="O918" s="3"/>
      <c r="P918" s="3"/>
      <c r="Q918" s="3"/>
      <c r="R918" s="6"/>
      <c r="S918" s="6"/>
      <c r="T918" s="6"/>
      <c r="U918" s="6"/>
      <c r="V918" s="6"/>
      <c r="W918" s="6"/>
      <c r="X918" s="6"/>
      <c r="Y918" s="6"/>
      <c r="Z918" s="6"/>
      <c r="AA918" s="6"/>
      <c r="AB918" s="6"/>
      <c r="AC918" s="6"/>
      <c r="AD918" s="6"/>
      <c r="AE918" s="6"/>
      <c r="AF918" s="6"/>
      <c r="AG918" s="6"/>
      <c r="AH918" s="6"/>
      <c r="AI918" s="6"/>
      <c r="AJ918" s="6"/>
      <c r="AK918" s="6"/>
    </row>
    <row r="919" spans="1:37">
      <c r="A919" s="6"/>
      <c r="B919" s="3"/>
      <c r="C919" s="6"/>
      <c r="D919" s="6"/>
      <c r="E919" s="6"/>
      <c r="F919" s="6"/>
      <c r="G919" s="6"/>
      <c r="H919" s="6"/>
      <c r="I919" s="6"/>
      <c r="J919" s="19"/>
      <c r="K919" s="6"/>
      <c r="L919" s="3"/>
      <c r="M919" s="3"/>
      <c r="N919" s="3"/>
      <c r="O919" s="3"/>
      <c r="P919" s="3"/>
      <c r="Q919" s="3"/>
      <c r="R919" s="6"/>
      <c r="S919" s="6"/>
      <c r="T919" s="6"/>
      <c r="U919" s="6"/>
      <c r="V919" s="6"/>
      <c r="W919" s="6"/>
      <c r="X919" s="6"/>
      <c r="Y919" s="6"/>
      <c r="Z919" s="6"/>
      <c r="AA919" s="6"/>
      <c r="AB919" s="6"/>
      <c r="AC919" s="6"/>
      <c r="AD919" s="6"/>
      <c r="AE919" s="6"/>
      <c r="AF919" s="6"/>
      <c r="AG919" s="6"/>
      <c r="AH919" s="6"/>
      <c r="AI919" s="6"/>
      <c r="AJ919" s="6"/>
      <c r="AK919" s="6"/>
    </row>
    <row r="920" spans="1:37">
      <c r="A920" s="6"/>
      <c r="B920" s="3"/>
      <c r="C920" s="6"/>
      <c r="D920" s="6"/>
      <c r="E920" s="6"/>
      <c r="F920" s="6"/>
      <c r="G920" s="6"/>
      <c r="H920" s="6"/>
      <c r="I920" s="6"/>
      <c r="J920" s="19"/>
      <c r="K920" s="6"/>
      <c r="L920" s="3"/>
      <c r="M920" s="3"/>
      <c r="N920" s="3"/>
      <c r="O920" s="3"/>
      <c r="P920" s="3"/>
      <c r="Q920" s="3"/>
      <c r="R920" s="6"/>
      <c r="S920" s="6"/>
      <c r="T920" s="6"/>
      <c r="U920" s="6"/>
      <c r="V920" s="6"/>
      <c r="W920" s="6"/>
      <c r="X920" s="6"/>
      <c r="Y920" s="6"/>
      <c r="Z920" s="6"/>
      <c r="AA920" s="6"/>
      <c r="AB920" s="6"/>
      <c r="AC920" s="6"/>
      <c r="AD920" s="6"/>
      <c r="AE920" s="6"/>
      <c r="AF920" s="6"/>
      <c r="AG920" s="6"/>
      <c r="AH920" s="6"/>
      <c r="AI920" s="6"/>
      <c r="AJ920" s="6"/>
      <c r="AK920" s="6"/>
    </row>
    <row r="921" spans="1:37">
      <c r="A921" s="6"/>
      <c r="B921" s="3"/>
      <c r="C921" s="6"/>
      <c r="D921" s="6"/>
      <c r="E921" s="6"/>
      <c r="F921" s="6"/>
      <c r="G921" s="6"/>
      <c r="H921" s="6"/>
      <c r="I921" s="6"/>
      <c r="J921" s="19"/>
      <c r="K921" s="6"/>
      <c r="L921" s="3"/>
      <c r="M921" s="3"/>
      <c r="N921" s="3"/>
      <c r="O921" s="3"/>
      <c r="P921" s="3"/>
      <c r="Q921" s="3"/>
      <c r="R921" s="6"/>
      <c r="S921" s="6"/>
      <c r="T921" s="6"/>
      <c r="U921" s="6"/>
      <c r="V921" s="6"/>
      <c r="W921" s="6"/>
      <c r="X921" s="6"/>
      <c r="Y921" s="6"/>
      <c r="Z921" s="6"/>
      <c r="AA921" s="6"/>
      <c r="AB921" s="6"/>
      <c r="AC921" s="6"/>
      <c r="AD921" s="6"/>
      <c r="AE921" s="6"/>
      <c r="AF921" s="6"/>
      <c r="AG921" s="6"/>
      <c r="AH921" s="6"/>
      <c r="AI921" s="6"/>
      <c r="AJ921" s="6"/>
      <c r="AK921" s="6"/>
    </row>
    <row r="922" spans="1:37">
      <c r="A922" s="6"/>
      <c r="B922" s="3"/>
      <c r="C922" s="6"/>
      <c r="D922" s="6"/>
      <c r="E922" s="6"/>
      <c r="F922" s="6"/>
      <c r="G922" s="6"/>
      <c r="H922" s="6"/>
      <c r="I922" s="6"/>
      <c r="J922" s="19"/>
      <c r="K922" s="6"/>
      <c r="L922" s="3"/>
      <c r="M922" s="3"/>
      <c r="N922" s="3"/>
      <c r="O922" s="3"/>
      <c r="P922" s="3"/>
      <c r="Q922" s="3"/>
      <c r="R922" s="6"/>
      <c r="S922" s="6"/>
      <c r="T922" s="6"/>
      <c r="U922" s="6"/>
      <c r="V922" s="6"/>
      <c r="W922" s="6"/>
      <c r="X922" s="6"/>
      <c r="Y922" s="6"/>
      <c r="Z922" s="6"/>
      <c r="AA922" s="6"/>
      <c r="AB922" s="6"/>
      <c r="AC922" s="6"/>
      <c r="AD922" s="6"/>
      <c r="AE922" s="6"/>
      <c r="AF922" s="6"/>
      <c r="AG922" s="6"/>
      <c r="AH922" s="6"/>
      <c r="AI922" s="6"/>
      <c r="AJ922" s="6"/>
      <c r="AK922" s="6"/>
    </row>
    <row r="923" spans="1:37">
      <c r="A923" s="6"/>
      <c r="B923" s="3"/>
      <c r="C923" s="6"/>
      <c r="D923" s="6"/>
      <c r="E923" s="6"/>
      <c r="F923" s="6"/>
      <c r="G923" s="6"/>
      <c r="H923" s="6"/>
      <c r="I923" s="6"/>
      <c r="J923" s="19"/>
      <c r="K923" s="6"/>
      <c r="L923" s="3"/>
      <c r="M923" s="3"/>
      <c r="N923" s="3"/>
      <c r="O923" s="3"/>
      <c r="P923" s="3"/>
      <c r="Q923" s="3"/>
      <c r="R923" s="6"/>
      <c r="S923" s="6"/>
      <c r="T923" s="6"/>
      <c r="U923" s="6"/>
      <c r="V923" s="6"/>
      <c r="W923" s="6"/>
      <c r="X923" s="6"/>
      <c r="Y923" s="6"/>
      <c r="Z923" s="6"/>
      <c r="AA923" s="6"/>
      <c r="AB923" s="6"/>
      <c r="AC923" s="6"/>
      <c r="AD923" s="6"/>
      <c r="AE923" s="6"/>
      <c r="AF923" s="6"/>
      <c r="AG923" s="6"/>
      <c r="AH923" s="6"/>
      <c r="AI923" s="6"/>
      <c r="AJ923" s="6"/>
      <c r="AK923" s="6"/>
    </row>
    <row r="924" spans="1:37">
      <c r="A924" s="6"/>
      <c r="B924" s="3"/>
      <c r="C924" s="6"/>
      <c r="D924" s="6"/>
      <c r="E924" s="6"/>
      <c r="F924" s="6"/>
      <c r="G924" s="6"/>
      <c r="H924" s="6"/>
      <c r="I924" s="6"/>
      <c r="J924" s="19"/>
      <c r="K924" s="6"/>
      <c r="L924" s="3"/>
      <c r="M924" s="3"/>
      <c r="N924" s="3"/>
      <c r="O924" s="3"/>
      <c r="P924" s="3"/>
      <c r="Q924" s="3"/>
      <c r="R924" s="6"/>
      <c r="S924" s="6"/>
      <c r="T924" s="6"/>
      <c r="U924" s="6"/>
      <c r="V924" s="6"/>
      <c r="W924" s="6"/>
      <c r="X924" s="6"/>
      <c r="Y924" s="6"/>
      <c r="Z924" s="6"/>
      <c r="AA924" s="6"/>
      <c r="AB924" s="6"/>
      <c r="AC924" s="6"/>
      <c r="AD924" s="6"/>
      <c r="AE924" s="6"/>
      <c r="AF924" s="6"/>
      <c r="AG924" s="6"/>
      <c r="AH924" s="6"/>
      <c r="AI924" s="6"/>
      <c r="AJ924" s="6"/>
      <c r="AK924" s="6"/>
    </row>
    <row r="925" spans="1:37">
      <c r="A925" s="6"/>
      <c r="B925" s="3"/>
      <c r="C925" s="6"/>
      <c r="D925" s="6"/>
      <c r="E925" s="6"/>
      <c r="F925" s="6"/>
      <c r="G925" s="6"/>
      <c r="H925" s="6"/>
      <c r="I925" s="6"/>
      <c r="J925" s="19"/>
      <c r="K925" s="6"/>
      <c r="L925" s="3"/>
      <c r="M925" s="3"/>
      <c r="N925" s="3"/>
      <c r="O925" s="3"/>
      <c r="P925" s="3"/>
      <c r="Q925" s="3"/>
      <c r="R925" s="6"/>
      <c r="S925" s="6"/>
      <c r="T925" s="6"/>
      <c r="U925" s="6"/>
      <c r="V925" s="6"/>
      <c r="W925" s="6"/>
      <c r="X925" s="6"/>
      <c r="Y925" s="6"/>
      <c r="Z925" s="6"/>
      <c r="AA925" s="6"/>
      <c r="AB925" s="6"/>
      <c r="AC925" s="6"/>
      <c r="AD925" s="6"/>
      <c r="AE925" s="6"/>
      <c r="AF925" s="6"/>
      <c r="AG925" s="6"/>
      <c r="AH925" s="6"/>
      <c r="AI925" s="6"/>
      <c r="AJ925" s="6"/>
      <c r="AK925" s="6"/>
    </row>
    <row r="926" spans="1:37">
      <c r="A926" s="6"/>
      <c r="B926" s="3"/>
      <c r="C926" s="6"/>
      <c r="D926" s="6"/>
      <c r="E926" s="6"/>
      <c r="F926" s="6"/>
      <c r="G926" s="6"/>
      <c r="H926" s="6"/>
      <c r="I926" s="6"/>
      <c r="J926" s="19"/>
      <c r="K926" s="6"/>
      <c r="L926" s="3"/>
      <c r="M926" s="3"/>
      <c r="N926" s="3"/>
      <c r="O926" s="3"/>
      <c r="P926" s="3"/>
      <c r="Q926" s="3"/>
      <c r="R926" s="6"/>
      <c r="S926" s="6"/>
      <c r="T926" s="6"/>
      <c r="U926" s="6"/>
      <c r="V926" s="6"/>
      <c r="W926" s="6"/>
      <c r="X926" s="6"/>
      <c r="Y926" s="6"/>
      <c r="Z926" s="6"/>
      <c r="AA926" s="6"/>
      <c r="AB926" s="6"/>
      <c r="AC926" s="6"/>
      <c r="AD926" s="6"/>
      <c r="AE926" s="6"/>
      <c r="AF926" s="6"/>
      <c r="AG926" s="6"/>
      <c r="AH926" s="6"/>
      <c r="AI926" s="6"/>
      <c r="AJ926" s="6"/>
      <c r="AK926" s="6"/>
    </row>
    <row r="927" spans="1:37">
      <c r="A927" s="6"/>
      <c r="B927" s="3"/>
      <c r="C927" s="6"/>
      <c r="D927" s="6"/>
      <c r="E927" s="6"/>
      <c r="F927" s="6"/>
      <c r="G927" s="6"/>
      <c r="H927" s="6"/>
      <c r="I927" s="6"/>
      <c r="J927" s="19"/>
      <c r="K927" s="6"/>
      <c r="L927" s="3"/>
      <c r="M927" s="3"/>
      <c r="N927" s="3"/>
      <c r="O927" s="3"/>
      <c r="P927" s="3"/>
      <c r="Q927" s="3"/>
      <c r="R927" s="6"/>
      <c r="S927" s="6"/>
      <c r="T927" s="6"/>
      <c r="U927" s="6"/>
      <c r="V927" s="6"/>
      <c r="W927" s="6"/>
      <c r="X927" s="6"/>
      <c r="Y927" s="6"/>
      <c r="Z927" s="6"/>
      <c r="AA927" s="6"/>
      <c r="AB927" s="6"/>
      <c r="AC927" s="6"/>
      <c r="AD927" s="6"/>
      <c r="AE927" s="6"/>
      <c r="AF927" s="6"/>
      <c r="AG927" s="6"/>
      <c r="AH927" s="6"/>
      <c r="AI927" s="6"/>
      <c r="AJ927" s="6"/>
      <c r="AK927" s="6"/>
    </row>
    <row r="928" spans="1:37">
      <c r="A928" s="6"/>
      <c r="B928" s="3"/>
      <c r="C928" s="6"/>
      <c r="D928" s="6"/>
      <c r="E928" s="6"/>
      <c r="F928" s="6"/>
      <c r="G928" s="6"/>
      <c r="H928" s="6"/>
      <c r="I928" s="6"/>
      <c r="J928" s="19"/>
      <c r="K928" s="6"/>
      <c r="L928" s="3"/>
      <c r="M928" s="3"/>
      <c r="N928" s="3"/>
      <c r="O928" s="3"/>
      <c r="P928" s="3"/>
      <c r="Q928" s="3"/>
      <c r="R928" s="6"/>
      <c r="S928" s="6"/>
      <c r="T928" s="6"/>
      <c r="U928" s="6"/>
      <c r="V928" s="6"/>
      <c r="W928" s="6"/>
      <c r="X928" s="6"/>
      <c r="Y928" s="6"/>
      <c r="Z928" s="6"/>
      <c r="AA928" s="6"/>
      <c r="AB928" s="6"/>
      <c r="AC928" s="6"/>
      <c r="AD928" s="6"/>
      <c r="AE928" s="6"/>
      <c r="AF928" s="6"/>
      <c r="AG928" s="6"/>
      <c r="AH928" s="6"/>
      <c r="AI928" s="6"/>
      <c r="AJ928" s="6"/>
      <c r="AK928" s="6"/>
    </row>
    <row r="929" spans="1:37">
      <c r="A929" s="6"/>
      <c r="B929" s="3"/>
      <c r="C929" s="6"/>
      <c r="D929" s="6"/>
      <c r="E929" s="6"/>
      <c r="F929" s="6"/>
      <c r="G929" s="6"/>
      <c r="H929" s="6"/>
      <c r="I929" s="6"/>
      <c r="J929" s="19"/>
      <c r="K929" s="6"/>
      <c r="L929" s="3"/>
      <c r="M929" s="3"/>
      <c r="N929" s="3"/>
      <c r="O929" s="3"/>
      <c r="P929" s="3"/>
      <c r="Q929" s="3"/>
      <c r="R929" s="6"/>
      <c r="S929" s="6"/>
      <c r="T929" s="6"/>
      <c r="U929" s="6"/>
      <c r="V929" s="6"/>
      <c r="W929" s="6"/>
      <c r="X929" s="6"/>
      <c r="Y929" s="6"/>
      <c r="Z929" s="6"/>
      <c r="AA929" s="6"/>
      <c r="AB929" s="6"/>
      <c r="AC929" s="6"/>
      <c r="AD929" s="6"/>
      <c r="AE929" s="6"/>
      <c r="AF929" s="6"/>
      <c r="AG929" s="6"/>
      <c r="AH929" s="6"/>
      <c r="AI929" s="6"/>
      <c r="AJ929" s="6"/>
      <c r="AK929" s="6"/>
    </row>
    <row r="930" spans="1:37">
      <c r="A930" s="6"/>
      <c r="B930" s="3"/>
      <c r="C930" s="6"/>
      <c r="D930" s="6"/>
      <c r="E930" s="6"/>
      <c r="F930" s="6"/>
      <c r="G930" s="6"/>
      <c r="H930" s="6"/>
      <c r="I930" s="6"/>
      <c r="J930" s="19"/>
      <c r="K930" s="6"/>
      <c r="L930" s="3"/>
      <c r="M930" s="3"/>
      <c r="N930" s="3"/>
      <c r="O930" s="3"/>
      <c r="P930" s="3"/>
      <c r="Q930" s="3"/>
      <c r="R930" s="6"/>
      <c r="S930" s="6"/>
      <c r="T930" s="6"/>
      <c r="U930" s="6"/>
      <c r="V930" s="6"/>
      <c r="W930" s="6"/>
      <c r="X930" s="6"/>
      <c r="Y930" s="6"/>
      <c r="Z930" s="6"/>
      <c r="AA930" s="6"/>
      <c r="AB930" s="6"/>
      <c r="AC930" s="6"/>
      <c r="AD930" s="6"/>
      <c r="AE930" s="6"/>
      <c r="AF930" s="6"/>
      <c r="AG930" s="6"/>
      <c r="AH930" s="6"/>
      <c r="AI930" s="6"/>
      <c r="AJ930" s="6"/>
      <c r="AK930" s="6"/>
    </row>
    <row r="931" spans="1:37">
      <c r="A931" s="6"/>
      <c r="B931" s="3"/>
      <c r="C931" s="6"/>
      <c r="D931" s="6"/>
      <c r="E931" s="6"/>
      <c r="F931" s="6"/>
      <c r="G931" s="6"/>
      <c r="H931" s="6"/>
      <c r="I931" s="6"/>
      <c r="J931" s="19"/>
      <c r="K931" s="6"/>
      <c r="L931" s="3"/>
      <c r="M931" s="3"/>
      <c r="N931" s="3"/>
      <c r="O931" s="3"/>
      <c r="P931" s="3"/>
      <c r="Q931" s="3"/>
      <c r="R931" s="6"/>
      <c r="S931" s="6"/>
      <c r="T931" s="6"/>
      <c r="U931" s="6"/>
      <c r="V931" s="6"/>
      <c r="W931" s="6"/>
      <c r="X931" s="6"/>
      <c r="Y931" s="6"/>
      <c r="Z931" s="6"/>
      <c r="AA931" s="6"/>
      <c r="AB931" s="6"/>
      <c r="AC931" s="6"/>
      <c r="AD931" s="6"/>
      <c r="AE931" s="6"/>
      <c r="AF931" s="6"/>
      <c r="AG931" s="6"/>
      <c r="AH931" s="6"/>
      <c r="AI931" s="6"/>
      <c r="AJ931" s="6"/>
      <c r="AK931" s="6"/>
    </row>
    <row r="932" spans="1:37">
      <c r="A932" s="6"/>
      <c r="B932" s="3"/>
      <c r="C932" s="6"/>
      <c r="D932" s="6"/>
      <c r="E932" s="6"/>
      <c r="F932" s="6"/>
      <c r="G932" s="6"/>
      <c r="H932" s="6"/>
      <c r="I932" s="6"/>
      <c r="J932" s="19"/>
      <c r="K932" s="6"/>
      <c r="L932" s="3"/>
      <c r="M932" s="3"/>
      <c r="N932" s="3"/>
      <c r="O932" s="3"/>
      <c r="P932" s="3"/>
      <c r="Q932" s="3"/>
      <c r="R932" s="6"/>
      <c r="S932" s="6"/>
      <c r="T932" s="6"/>
      <c r="U932" s="6"/>
      <c r="V932" s="6"/>
      <c r="W932" s="6"/>
      <c r="X932" s="6"/>
      <c r="Y932" s="6"/>
      <c r="Z932" s="6"/>
      <c r="AA932" s="6"/>
      <c r="AB932" s="6"/>
      <c r="AC932" s="6"/>
      <c r="AD932" s="6"/>
      <c r="AE932" s="6"/>
      <c r="AF932" s="6"/>
      <c r="AG932" s="6"/>
      <c r="AH932" s="6"/>
      <c r="AI932" s="6"/>
      <c r="AJ932" s="6"/>
      <c r="AK932" s="6"/>
    </row>
    <row r="933" spans="1:37">
      <c r="A933" s="6"/>
      <c r="B933" s="3"/>
      <c r="C933" s="6"/>
      <c r="D933" s="6"/>
      <c r="E933" s="6"/>
      <c r="F933" s="6"/>
      <c r="G933" s="6"/>
      <c r="H933" s="6"/>
      <c r="I933" s="6"/>
      <c r="J933" s="19"/>
      <c r="K933" s="6"/>
      <c r="L933" s="3"/>
      <c r="M933" s="3"/>
      <c r="N933" s="3"/>
      <c r="O933" s="3"/>
      <c r="P933" s="3"/>
      <c r="Q933" s="3"/>
      <c r="R933" s="6"/>
      <c r="S933" s="6"/>
      <c r="T933" s="6"/>
      <c r="U933" s="6"/>
      <c r="V933" s="6"/>
      <c r="W933" s="6"/>
      <c r="X933" s="6"/>
      <c r="Y933" s="6"/>
      <c r="Z933" s="6"/>
      <c r="AA933" s="6"/>
      <c r="AB933" s="6"/>
      <c r="AC933" s="6"/>
      <c r="AD933" s="6"/>
      <c r="AE933" s="6"/>
      <c r="AF933" s="6"/>
      <c r="AG933" s="6"/>
      <c r="AH933" s="6"/>
      <c r="AI933" s="6"/>
      <c r="AJ933" s="6"/>
      <c r="AK933" s="6"/>
    </row>
    <row r="934" spans="1:37">
      <c r="A934" s="6"/>
      <c r="B934" s="3"/>
      <c r="C934" s="6"/>
      <c r="D934" s="6"/>
      <c r="E934" s="6"/>
      <c r="F934" s="6"/>
      <c r="G934" s="6"/>
      <c r="H934" s="6"/>
      <c r="I934" s="6"/>
      <c r="J934" s="19"/>
      <c r="K934" s="6"/>
      <c r="L934" s="3"/>
      <c r="M934" s="3"/>
      <c r="N934" s="3"/>
      <c r="O934" s="3"/>
      <c r="P934" s="3"/>
      <c r="Q934" s="3"/>
      <c r="R934" s="6"/>
      <c r="S934" s="6"/>
      <c r="T934" s="6"/>
      <c r="U934" s="6"/>
      <c r="V934" s="6"/>
      <c r="W934" s="6"/>
      <c r="X934" s="6"/>
      <c r="Y934" s="6"/>
      <c r="Z934" s="6"/>
      <c r="AA934" s="6"/>
      <c r="AB934" s="6"/>
      <c r="AC934" s="6"/>
      <c r="AD934" s="6"/>
      <c r="AE934" s="6"/>
      <c r="AF934" s="6"/>
      <c r="AG934" s="6"/>
      <c r="AH934" s="6"/>
      <c r="AI934" s="6"/>
      <c r="AJ934" s="6"/>
      <c r="AK934" s="6"/>
    </row>
    <row r="935" spans="1:37">
      <c r="A935" s="6"/>
      <c r="B935" s="3"/>
      <c r="C935" s="6"/>
      <c r="D935" s="6"/>
      <c r="E935" s="6"/>
      <c r="F935" s="6"/>
      <c r="G935" s="6"/>
      <c r="H935" s="6"/>
      <c r="I935" s="6"/>
      <c r="J935" s="19"/>
      <c r="K935" s="6"/>
      <c r="L935" s="3"/>
      <c r="M935" s="3"/>
      <c r="N935" s="3"/>
      <c r="O935" s="3"/>
      <c r="P935" s="3"/>
      <c r="Q935" s="3"/>
      <c r="R935" s="6"/>
      <c r="S935" s="6"/>
      <c r="T935" s="6"/>
      <c r="U935" s="6"/>
      <c r="V935" s="6"/>
      <c r="W935" s="6"/>
      <c r="X935" s="6"/>
      <c r="Y935" s="6"/>
      <c r="Z935" s="6"/>
      <c r="AA935" s="6"/>
      <c r="AB935" s="6"/>
      <c r="AC935" s="6"/>
      <c r="AD935" s="6"/>
      <c r="AE935" s="6"/>
      <c r="AF935" s="6"/>
      <c r="AG935" s="6"/>
      <c r="AH935" s="6"/>
      <c r="AI935" s="6"/>
      <c r="AJ935" s="6"/>
      <c r="AK935" s="6"/>
    </row>
    <row r="936" spans="1:37">
      <c r="A936" s="6"/>
      <c r="B936" s="3"/>
      <c r="C936" s="6"/>
      <c r="D936" s="6"/>
      <c r="E936" s="6"/>
      <c r="F936" s="6"/>
      <c r="G936" s="6"/>
      <c r="H936" s="6"/>
      <c r="I936" s="6"/>
      <c r="J936" s="19"/>
      <c r="K936" s="6"/>
      <c r="L936" s="3"/>
      <c r="M936" s="3"/>
      <c r="N936" s="3"/>
      <c r="O936" s="3"/>
      <c r="P936" s="3"/>
      <c r="Q936" s="3"/>
      <c r="R936" s="6"/>
      <c r="S936" s="6"/>
      <c r="T936" s="6"/>
      <c r="U936" s="6"/>
      <c r="V936" s="6"/>
      <c r="W936" s="6"/>
      <c r="X936" s="6"/>
      <c r="Y936" s="6"/>
      <c r="Z936" s="6"/>
      <c r="AA936" s="6"/>
      <c r="AB936" s="6"/>
      <c r="AC936" s="6"/>
      <c r="AD936" s="6"/>
      <c r="AE936" s="6"/>
      <c r="AF936" s="6"/>
      <c r="AG936" s="6"/>
      <c r="AH936" s="6"/>
      <c r="AI936" s="6"/>
      <c r="AJ936" s="6"/>
      <c r="AK936" s="6"/>
    </row>
    <row r="937" spans="1:37">
      <c r="A937" s="6"/>
      <c r="B937" s="3"/>
      <c r="C937" s="6"/>
      <c r="D937" s="6"/>
      <c r="E937" s="6"/>
      <c r="F937" s="6"/>
      <c r="G937" s="6"/>
      <c r="H937" s="6"/>
      <c r="I937" s="6"/>
      <c r="J937" s="19"/>
      <c r="K937" s="6"/>
      <c r="L937" s="3"/>
      <c r="M937" s="3"/>
      <c r="N937" s="3"/>
      <c r="O937" s="3"/>
      <c r="P937" s="3"/>
      <c r="Q937" s="3"/>
      <c r="R937" s="6"/>
      <c r="S937" s="6"/>
      <c r="T937" s="6"/>
      <c r="U937" s="6"/>
      <c r="V937" s="6"/>
      <c r="W937" s="6"/>
      <c r="X937" s="6"/>
      <c r="Y937" s="6"/>
      <c r="Z937" s="6"/>
      <c r="AA937" s="6"/>
      <c r="AB937" s="6"/>
      <c r="AC937" s="6"/>
      <c r="AD937" s="6"/>
      <c r="AE937" s="6"/>
      <c r="AF937" s="6"/>
      <c r="AG937" s="6"/>
      <c r="AH937" s="6"/>
      <c r="AI937" s="6"/>
      <c r="AJ937" s="6"/>
      <c r="AK937" s="6"/>
    </row>
    <row r="938" spans="1:37">
      <c r="A938" s="6"/>
      <c r="B938" s="3"/>
      <c r="C938" s="6"/>
      <c r="D938" s="6"/>
      <c r="E938" s="6"/>
      <c r="F938" s="6"/>
      <c r="G938" s="6"/>
      <c r="H938" s="6"/>
      <c r="I938" s="6"/>
      <c r="J938" s="19"/>
      <c r="K938" s="6"/>
      <c r="L938" s="3"/>
      <c r="M938" s="3"/>
      <c r="N938" s="3"/>
      <c r="O938" s="3"/>
      <c r="P938" s="3"/>
      <c r="Q938" s="3"/>
      <c r="R938" s="6"/>
      <c r="S938" s="6"/>
      <c r="T938" s="6"/>
      <c r="U938" s="6"/>
      <c r="V938" s="6"/>
      <c r="W938" s="6"/>
      <c r="X938" s="6"/>
      <c r="Y938" s="6"/>
      <c r="Z938" s="6"/>
      <c r="AA938" s="6"/>
      <c r="AB938" s="6"/>
      <c r="AC938" s="6"/>
      <c r="AD938" s="6"/>
      <c r="AE938" s="6"/>
      <c r="AF938" s="6"/>
      <c r="AG938" s="6"/>
      <c r="AH938" s="6"/>
      <c r="AI938" s="6"/>
      <c r="AJ938" s="6"/>
      <c r="AK938" s="6"/>
    </row>
    <row r="939" spans="1:37">
      <c r="A939" s="6"/>
      <c r="B939" s="3"/>
      <c r="C939" s="6"/>
      <c r="D939" s="6"/>
      <c r="E939" s="6"/>
      <c r="F939" s="6"/>
      <c r="G939" s="6"/>
      <c r="H939" s="6"/>
      <c r="I939" s="6"/>
      <c r="J939" s="19"/>
      <c r="K939" s="6"/>
      <c r="L939" s="3"/>
      <c r="M939" s="3"/>
      <c r="N939" s="3"/>
      <c r="O939" s="3"/>
      <c r="P939" s="3"/>
      <c r="Q939" s="3"/>
      <c r="R939" s="6"/>
      <c r="S939" s="6"/>
      <c r="T939" s="6"/>
      <c r="U939" s="6"/>
      <c r="V939" s="6"/>
      <c r="W939" s="6"/>
      <c r="X939" s="6"/>
      <c r="Y939" s="6"/>
      <c r="Z939" s="6"/>
      <c r="AA939" s="6"/>
      <c r="AB939" s="6"/>
      <c r="AC939" s="6"/>
      <c r="AD939" s="6"/>
      <c r="AE939" s="6"/>
      <c r="AF939" s="6"/>
      <c r="AG939" s="6"/>
      <c r="AH939" s="6"/>
      <c r="AI939" s="6"/>
      <c r="AJ939" s="6"/>
      <c r="AK939" s="6"/>
    </row>
    <row r="940" spans="1:37">
      <c r="A940" s="6"/>
      <c r="B940" s="3"/>
      <c r="C940" s="6"/>
      <c r="D940" s="6"/>
      <c r="E940" s="6"/>
      <c r="F940" s="6"/>
      <c r="G940" s="6"/>
      <c r="H940" s="6"/>
      <c r="I940" s="6"/>
      <c r="J940" s="19"/>
      <c r="K940" s="6"/>
      <c r="L940" s="3"/>
      <c r="M940" s="3"/>
      <c r="N940" s="3"/>
      <c r="O940" s="3"/>
      <c r="P940" s="3"/>
      <c r="Q940" s="3"/>
      <c r="R940" s="6"/>
      <c r="S940" s="6"/>
      <c r="T940" s="6"/>
      <c r="U940" s="6"/>
      <c r="V940" s="6"/>
      <c r="W940" s="6"/>
      <c r="X940" s="6"/>
      <c r="Y940" s="6"/>
      <c r="Z940" s="6"/>
      <c r="AA940" s="6"/>
      <c r="AB940" s="6"/>
      <c r="AC940" s="6"/>
      <c r="AD940" s="6"/>
      <c r="AE940" s="6"/>
      <c r="AF940" s="6"/>
      <c r="AG940" s="6"/>
      <c r="AH940" s="6"/>
      <c r="AI940" s="6"/>
      <c r="AJ940" s="6"/>
      <c r="AK940" s="6"/>
    </row>
    <row r="941" spans="1:37">
      <c r="A941" s="6"/>
      <c r="B941" s="3"/>
      <c r="C941" s="6"/>
      <c r="D941" s="6"/>
      <c r="E941" s="6"/>
      <c r="F941" s="6"/>
      <c r="G941" s="6"/>
      <c r="H941" s="6"/>
      <c r="I941" s="6"/>
      <c r="J941" s="19"/>
      <c r="K941" s="6"/>
      <c r="L941" s="3"/>
      <c r="M941" s="3"/>
      <c r="N941" s="3"/>
      <c r="O941" s="3"/>
      <c r="P941" s="3"/>
      <c r="Q941" s="3"/>
      <c r="R941" s="6"/>
      <c r="S941" s="6"/>
      <c r="T941" s="6"/>
      <c r="U941" s="6"/>
      <c r="V941" s="6"/>
      <c r="W941" s="6"/>
      <c r="X941" s="6"/>
      <c r="Y941" s="6"/>
      <c r="Z941" s="6"/>
      <c r="AA941" s="6"/>
      <c r="AB941" s="6"/>
      <c r="AC941" s="6"/>
      <c r="AD941" s="6"/>
      <c r="AE941" s="6"/>
      <c r="AF941" s="6"/>
      <c r="AG941" s="6"/>
      <c r="AH941" s="6"/>
      <c r="AI941" s="6"/>
      <c r="AJ941" s="6"/>
      <c r="AK941" s="6"/>
    </row>
    <row r="942" spans="1:37">
      <c r="A942" s="6"/>
      <c r="B942" s="3"/>
      <c r="C942" s="6"/>
      <c r="D942" s="6"/>
      <c r="E942" s="6"/>
      <c r="F942" s="6"/>
      <c r="G942" s="6"/>
      <c r="H942" s="6"/>
      <c r="I942" s="6"/>
      <c r="J942" s="19"/>
      <c r="K942" s="6"/>
      <c r="L942" s="3"/>
      <c r="M942" s="3"/>
      <c r="N942" s="3"/>
      <c r="O942" s="3"/>
      <c r="P942" s="3"/>
      <c r="Q942" s="3"/>
      <c r="R942" s="6"/>
      <c r="S942" s="6"/>
      <c r="T942" s="6"/>
      <c r="U942" s="6"/>
      <c r="V942" s="6"/>
      <c r="W942" s="6"/>
      <c r="X942" s="6"/>
      <c r="Y942" s="6"/>
      <c r="Z942" s="6"/>
      <c r="AA942" s="6"/>
      <c r="AB942" s="6"/>
      <c r="AC942" s="6"/>
      <c r="AD942" s="6"/>
      <c r="AE942" s="6"/>
      <c r="AF942" s="6"/>
      <c r="AG942" s="6"/>
      <c r="AH942" s="6"/>
      <c r="AI942" s="6"/>
      <c r="AJ942" s="6"/>
      <c r="AK942" s="6"/>
    </row>
    <row r="943" spans="1:37">
      <c r="A943" s="6"/>
      <c r="B943" s="3"/>
      <c r="C943" s="6"/>
      <c r="D943" s="6"/>
      <c r="E943" s="6"/>
      <c r="F943" s="6"/>
      <c r="G943" s="6"/>
      <c r="H943" s="6"/>
      <c r="I943" s="6"/>
      <c r="J943" s="19"/>
      <c r="K943" s="6"/>
      <c r="L943" s="3"/>
      <c r="M943" s="3"/>
      <c r="N943" s="3"/>
      <c r="O943" s="3"/>
      <c r="P943" s="3"/>
      <c r="Q943" s="3"/>
      <c r="R943" s="6"/>
      <c r="S943" s="6"/>
      <c r="T943" s="6"/>
      <c r="U943" s="6"/>
      <c r="V943" s="6"/>
      <c r="W943" s="6"/>
      <c r="X943" s="6"/>
      <c r="Y943" s="6"/>
      <c r="Z943" s="6"/>
      <c r="AA943" s="6"/>
      <c r="AB943" s="6"/>
      <c r="AC943" s="6"/>
      <c r="AD943" s="6"/>
      <c r="AE943" s="6"/>
      <c r="AF943" s="6"/>
      <c r="AG943" s="6"/>
      <c r="AH943" s="6"/>
      <c r="AI943" s="6"/>
      <c r="AJ943" s="6"/>
      <c r="AK943" s="6"/>
    </row>
    <row r="944" spans="1:37">
      <c r="A944" s="6"/>
      <c r="B944" s="3"/>
      <c r="C944" s="6"/>
      <c r="D944" s="6"/>
      <c r="E944" s="6"/>
      <c r="F944" s="6"/>
      <c r="G944" s="6"/>
      <c r="H944" s="6"/>
      <c r="I944" s="6"/>
      <c r="J944" s="19"/>
      <c r="K944" s="6"/>
      <c r="L944" s="3"/>
      <c r="M944" s="3"/>
      <c r="N944" s="3"/>
      <c r="O944" s="3"/>
      <c r="P944" s="3"/>
      <c r="Q944" s="3"/>
      <c r="R944" s="6"/>
      <c r="S944" s="6"/>
      <c r="T944" s="6"/>
      <c r="U944" s="6"/>
      <c r="V944" s="6"/>
      <c r="W944" s="6"/>
      <c r="X944" s="6"/>
      <c r="Y944" s="6"/>
      <c r="Z944" s="6"/>
      <c r="AA944" s="6"/>
      <c r="AB944" s="6"/>
      <c r="AC944" s="6"/>
      <c r="AD944" s="6"/>
      <c r="AE944" s="6"/>
      <c r="AF944" s="6"/>
      <c r="AG944" s="6"/>
      <c r="AH944" s="6"/>
      <c r="AI944" s="6"/>
      <c r="AJ944" s="6"/>
      <c r="AK944" s="6"/>
    </row>
    <row r="945" spans="1:37">
      <c r="A945" s="6"/>
      <c r="B945" s="3"/>
      <c r="C945" s="6"/>
      <c r="D945" s="6"/>
      <c r="E945" s="6"/>
      <c r="F945" s="6"/>
      <c r="G945" s="6"/>
      <c r="H945" s="6"/>
      <c r="I945" s="6"/>
      <c r="J945" s="19"/>
      <c r="K945" s="6"/>
      <c r="L945" s="3"/>
      <c r="M945" s="3"/>
      <c r="N945" s="3"/>
      <c r="O945" s="3"/>
      <c r="P945" s="3"/>
      <c r="Q945" s="3"/>
      <c r="R945" s="6"/>
      <c r="S945" s="6"/>
      <c r="T945" s="6"/>
      <c r="U945" s="6"/>
      <c r="V945" s="6"/>
      <c r="W945" s="6"/>
      <c r="X945" s="6"/>
      <c r="Y945" s="6"/>
      <c r="Z945" s="6"/>
      <c r="AA945" s="6"/>
      <c r="AB945" s="6"/>
      <c r="AC945" s="6"/>
      <c r="AD945" s="6"/>
      <c r="AE945" s="6"/>
      <c r="AF945" s="6"/>
      <c r="AG945" s="6"/>
      <c r="AH945" s="6"/>
      <c r="AI945" s="6"/>
      <c r="AJ945" s="6"/>
      <c r="AK945" s="6"/>
    </row>
    <row r="946" spans="1:37">
      <c r="A946" s="6"/>
      <c r="B946" s="3"/>
      <c r="C946" s="6"/>
      <c r="D946" s="6"/>
      <c r="E946" s="6"/>
      <c r="F946" s="6"/>
      <c r="G946" s="6"/>
      <c r="H946" s="6"/>
      <c r="I946" s="6"/>
      <c r="J946" s="19"/>
      <c r="K946" s="6"/>
      <c r="L946" s="3"/>
      <c r="M946" s="3"/>
      <c r="N946" s="3"/>
      <c r="O946" s="3"/>
      <c r="P946" s="3"/>
      <c r="Q946" s="3"/>
      <c r="R946" s="6"/>
      <c r="S946" s="6"/>
      <c r="T946" s="6"/>
      <c r="U946" s="6"/>
      <c r="V946" s="6"/>
      <c r="W946" s="6"/>
      <c r="X946" s="6"/>
      <c r="Y946" s="6"/>
      <c r="Z946" s="6"/>
      <c r="AA946" s="6"/>
      <c r="AB946" s="6"/>
      <c r="AC946" s="6"/>
      <c r="AD946" s="6"/>
      <c r="AE946" s="6"/>
      <c r="AF946" s="6"/>
      <c r="AG946" s="6"/>
      <c r="AH946" s="6"/>
      <c r="AI946" s="6"/>
      <c r="AJ946" s="6"/>
      <c r="AK946" s="6"/>
    </row>
    <row r="947" spans="1:37">
      <c r="A947" s="6"/>
      <c r="B947" s="3"/>
      <c r="C947" s="6"/>
      <c r="D947" s="6"/>
      <c r="E947" s="6"/>
      <c r="F947" s="6"/>
      <c r="G947" s="6"/>
      <c r="H947" s="6"/>
      <c r="I947" s="6"/>
      <c r="J947" s="19"/>
      <c r="K947" s="6"/>
      <c r="L947" s="3"/>
      <c r="M947" s="3"/>
      <c r="N947" s="3"/>
      <c r="O947" s="3"/>
      <c r="P947" s="3"/>
      <c r="Q947" s="3"/>
      <c r="R947" s="6"/>
      <c r="S947" s="6"/>
      <c r="T947" s="6"/>
      <c r="U947" s="6"/>
      <c r="V947" s="6"/>
      <c r="W947" s="6"/>
      <c r="X947" s="6"/>
      <c r="Y947" s="6"/>
      <c r="Z947" s="6"/>
      <c r="AA947" s="6"/>
      <c r="AB947" s="6"/>
      <c r="AC947" s="6"/>
      <c r="AD947" s="6"/>
      <c r="AE947" s="6"/>
      <c r="AF947" s="6"/>
      <c r="AG947" s="6"/>
      <c r="AH947" s="6"/>
      <c r="AI947" s="6"/>
      <c r="AJ947" s="6"/>
      <c r="AK947" s="6"/>
    </row>
    <row r="948" spans="1:37">
      <c r="A948" s="6"/>
      <c r="B948" s="3"/>
      <c r="C948" s="6"/>
      <c r="D948" s="6"/>
      <c r="E948" s="6"/>
      <c r="F948" s="6"/>
      <c r="G948" s="6"/>
      <c r="H948" s="6"/>
      <c r="I948" s="6"/>
      <c r="J948" s="19"/>
      <c r="K948" s="6"/>
      <c r="L948" s="3"/>
      <c r="M948" s="3"/>
      <c r="N948" s="3"/>
      <c r="O948" s="3"/>
      <c r="P948" s="3"/>
      <c r="Q948" s="3"/>
      <c r="R948" s="6"/>
      <c r="S948" s="6"/>
      <c r="T948" s="6"/>
      <c r="U948" s="6"/>
      <c r="V948" s="6"/>
      <c r="W948" s="6"/>
      <c r="X948" s="6"/>
      <c r="Y948" s="6"/>
      <c r="Z948" s="6"/>
      <c r="AA948" s="6"/>
      <c r="AB948" s="6"/>
      <c r="AC948" s="6"/>
      <c r="AD948" s="6"/>
      <c r="AE948" s="6"/>
      <c r="AF948" s="6"/>
      <c r="AG948" s="6"/>
      <c r="AH948" s="6"/>
      <c r="AI948" s="6"/>
      <c r="AJ948" s="6"/>
      <c r="AK948" s="6"/>
    </row>
    <row r="949" spans="1:37">
      <c r="A949" s="6"/>
      <c r="B949" s="3"/>
      <c r="C949" s="6"/>
      <c r="D949" s="6"/>
      <c r="E949" s="6"/>
      <c r="F949" s="6"/>
      <c r="G949" s="6"/>
      <c r="H949" s="6"/>
      <c r="I949" s="6"/>
      <c r="J949" s="19"/>
      <c r="K949" s="6"/>
      <c r="L949" s="3"/>
      <c r="M949" s="3"/>
      <c r="N949" s="3"/>
      <c r="O949" s="3"/>
      <c r="P949" s="3"/>
      <c r="Q949" s="3"/>
      <c r="R949" s="6"/>
      <c r="S949" s="6"/>
      <c r="T949" s="6"/>
      <c r="U949" s="6"/>
      <c r="V949" s="6"/>
      <c r="W949" s="6"/>
      <c r="X949" s="6"/>
      <c r="Y949" s="6"/>
      <c r="Z949" s="6"/>
      <c r="AA949" s="6"/>
      <c r="AB949" s="6"/>
      <c r="AC949" s="6"/>
      <c r="AD949" s="6"/>
      <c r="AE949" s="6"/>
      <c r="AF949" s="6"/>
      <c r="AG949" s="6"/>
      <c r="AH949" s="6"/>
      <c r="AI949" s="6"/>
      <c r="AJ949" s="6"/>
      <c r="AK949" s="6"/>
    </row>
    <row r="950" spans="1:37">
      <c r="A950" s="6"/>
      <c r="B950" s="3"/>
      <c r="C950" s="6"/>
      <c r="D950" s="6"/>
      <c r="E950" s="6"/>
      <c r="F950" s="6"/>
      <c r="G950" s="6"/>
      <c r="H950" s="6"/>
      <c r="I950" s="6"/>
      <c r="J950" s="19"/>
      <c r="K950" s="6"/>
      <c r="L950" s="3"/>
      <c r="M950" s="3"/>
      <c r="N950" s="3"/>
      <c r="O950" s="3"/>
      <c r="P950" s="3"/>
      <c r="Q950" s="3"/>
      <c r="R950" s="6"/>
      <c r="S950" s="6"/>
      <c r="T950" s="6"/>
      <c r="U950" s="6"/>
      <c r="V950" s="6"/>
      <c r="W950" s="6"/>
      <c r="X950" s="6"/>
      <c r="Y950" s="6"/>
      <c r="Z950" s="6"/>
      <c r="AA950" s="6"/>
      <c r="AB950" s="6"/>
      <c r="AC950" s="6"/>
      <c r="AD950" s="6"/>
      <c r="AE950" s="6"/>
      <c r="AF950" s="6"/>
      <c r="AG950" s="6"/>
      <c r="AH950" s="6"/>
      <c r="AI950" s="6"/>
      <c r="AJ950" s="6"/>
      <c r="AK950" s="6"/>
    </row>
    <row r="951" spans="1:37">
      <c r="A951" s="6"/>
      <c r="B951" s="3"/>
      <c r="C951" s="6"/>
      <c r="D951" s="6"/>
      <c r="E951" s="6"/>
      <c r="F951" s="6"/>
      <c r="G951" s="6"/>
      <c r="H951" s="6"/>
      <c r="I951" s="6"/>
      <c r="J951" s="19"/>
      <c r="K951" s="6"/>
      <c r="L951" s="3"/>
      <c r="M951" s="3"/>
      <c r="N951" s="3"/>
      <c r="O951" s="3"/>
      <c r="P951" s="3"/>
      <c r="Q951" s="3"/>
      <c r="R951" s="6"/>
      <c r="S951" s="6"/>
      <c r="T951" s="6"/>
      <c r="U951" s="6"/>
      <c r="V951" s="6"/>
      <c r="W951" s="6"/>
      <c r="X951" s="6"/>
      <c r="Y951" s="6"/>
      <c r="Z951" s="6"/>
      <c r="AA951" s="6"/>
      <c r="AB951" s="6"/>
      <c r="AC951" s="6"/>
      <c r="AD951" s="6"/>
      <c r="AE951" s="6"/>
      <c r="AF951" s="6"/>
      <c r="AG951" s="6"/>
      <c r="AH951" s="6"/>
      <c r="AI951" s="6"/>
      <c r="AJ951" s="6"/>
      <c r="AK951" s="6"/>
    </row>
    <row r="952" spans="1:37">
      <c r="A952" s="6"/>
      <c r="B952" s="3"/>
      <c r="C952" s="6"/>
      <c r="D952" s="6"/>
      <c r="E952" s="6"/>
      <c r="F952" s="6"/>
      <c r="G952" s="6"/>
      <c r="H952" s="6"/>
      <c r="I952" s="6"/>
      <c r="J952" s="19"/>
      <c r="K952" s="6"/>
      <c r="L952" s="3"/>
      <c r="M952" s="3"/>
      <c r="N952" s="3"/>
      <c r="O952" s="3"/>
      <c r="P952" s="3"/>
      <c r="Q952" s="3"/>
      <c r="R952" s="6"/>
      <c r="S952" s="6"/>
      <c r="T952" s="6"/>
      <c r="U952" s="6"/>
      <c r="V952" s="6"/>
      <c r="W952" s="6"/>
      <c r="X952" s="6"/>
      <c r="Y952" s="6"/>
      <c r="Z952" s="6"/>
      <c r="AA952" s="6"/>
      <c r="AB952" s="6"/>
      <c r="AC952" s="6"/>
      <c r="AD952" s="6"/>
      <c r="AE952" s="6"/>
      <c r="AF952" s="6"/>
      <c r="AG952" s="6"/>
      <c r="AH952" s="6"/>
      <c r="AI952" s="6"/>
      <c r="AJ952" s="6"/>
      <c r="AK952" s="6"/>
    </row>
    <row r="953" spans="1:37">
      <c r="A953" s="6"/>
      <c r="B953" s="3"/>
      <c r="C953" s="6"/>
      <c r="D953" s="6"/>
      <c r="E953" s="6"/>
      <c r="F953" s="6"/>
      <c r="G953" s="6"/>
      <c r="H953" s="6"/>
      <c r="I953" s="6"/>
      <c r="J953" s="19"/>
      <c r="K953" s="6"/>
      <c r="L953" s="3"/>
      <c r="M953" s="3"/>
      <c r="N953" s="3"/>
      <c r="O953" s="3"/>
      <c r="P953" s="3"/>
      <c r="Q953" s="3"/>
      <c r="R953" s="6"/>
      <c r="S953" s="6"/>
      <c r="T953" s="6"/>
      <c r="U953" s="6"/>
      <c r="V953" s="6"/>
      <c r="W953" s="6"/>
      <c r="X953" s="6"/>
      <c r="Y953" s="6"/>
      <c r="Z953" s="6"/>
      <c r="AA953" s="6"/>
      <c r="AB953" s="6"/>
      <c r="AC953" s="6"/>
      <c r="AD953" s="6"/>
      <c r="AE953" s="6"/>
      <c r="AF953" s="6"/>
      <c r="AG953" s="6"/>
      <c r="AH953" s="6"/>
      <c r="AI953" s="6"/>
      <c r="AJ953" s="6"/>
      <c r="AK953" s="6"/>
    </row>
    <row r="954" spans="1:37">
      <c r="A954" s="6"/>
      <c r="B954" s="3"/>
      <c r="C954" s="6"/>
      <c r="D954" s="6"/>
      <c r="E954" s="6"/>
      <c r="F954" s="6"/>
      <c r="G954" s="6"/>
      <c r="H954" s="6"/>
      <c r="I954" s="6"/>
      <c r="J954" s="19"/>
      <c r="K954" s="6"/>
      <c r="L954" s="3"/>
      <c r="M954" s="3"/>
      <c r="N954" s="3"/>
      <c r="O954" s="3"/>
      <c r="P954" s="3"/>
      <c r="Q954" s="3"/>
      <c r="R954" s="6"/>
      <c r="S954" s="6"/>
      <c r="T954" s="6"/>
      <c r="U954" s="6"/>
      <c r="V954" s="6"/>
      <c r="W954" s="6"/>
      <c r="X954" s="6"/>
      <c r="Y954" s="6"/>
      <c r="Z954" s="6"/>
      <c r="AA954" s="6"/>
      <c r="AB954" s="6"/>
      <c r="AC954" s="6"/>
      <c r="AD954" s="6"/>
      <c r="AE954" s="6"/>
      <c r="AF954" s="6"/>
      <c r="AG954" s="6"/>
      <c r="AH954" s="6"/>
      <c r="AI954" s="6"/>
      <c r="AJ954" s="6"/>
      <c r="AK954" s="6"/>
    </row>
    <row r="955" spans="1:37">
      <c r="A955" s="6"/>
      <c r="B955" s="3"/>
      <c r="C955" s="6"/>
      <c r="D955" s="6"/>
      <c r="E955" s="6"/>
      <c r="F955" s="6"/>
      <c r="G955" s="6"/>
      <c r="H955" s="6"/>
      <c r="I955" s="6"/>
      <c r="J955" s="19"/>
      <c r="K955" s="6"/>
      <c r="L955" s="3"/>
      <c r="M955" s="3"/>
      <c r="N955" s="3"/>
      <c r="O955" s="3"/>
      <c r="P955" s="3"/>
      <c r="Q955" s="3"/>
      <c r="R955" s="6"/>
      <c r="S955" s="6"/>
      <c r="T955" s="6"/>
      <c r="U955" s="6"/>
      <c r="V955" s="6"/>
      <c r="W955" s="6"/>
      <c r="X955" s="6"/>
      <c r="Y955" s="6"/>
      <c r="Z955" s="6"/>
      <c r="AA955" s="6"/>
      <c r="AB955" s="6"/>
      <c r="AC955" s="6"/>
      <c r="AD955" s="6"/>
      <c r="AE955" s="6"/>
      <c r="AF955" s="6"/>
      <c r="AG955" s="6"/>
      <c r="AH955" s="6"/>
      <c r="AI955" s="6"/>
      <c r="AJ955" s="6"/>
      <c r="AK955" s="6"/>
    </row>
    <row r="956" spans="1:37">
      <c r="A956" s="6"/>
      <c r="B956" s="3"/>
      <c r="C956" s="6"/>
      <c r="D956" s="6"/>
      <c r="E956" s="6"/>
      <c r="F956" s="6"/>
      <c r="G956" s="6"/>
      <c r="H956" s="6"/>
      <c r="I956" s="6"/>
      <c r="J956" s="19"/>
      <c r="K956" s="6"/>
      <c r="L956" s="3"/>
      <c r="M956" s="3"/>
      <c r="N956" s="3"/>
      <c r="O956" s="3"/>
      <c r="P956" s="3"/>
      <c r="Q956" s="3"/>
      <c r="R956" s="6"/>
      <c r="S956" s="6"/>
      <c r="T956" s="6"/>
      <c r="U956" s="6"/>
      <c r="V956" s="6"/>
      <c r="W956" s="6"/>
      <c r="X956" s="6"/>
      <c r="Y956" s="6"/>
      <c r="Z956" s="6"/>
      <c r="AA956" s="6"/>
      <c r="AB956" s="6"/>
      <c r="AC956" s="6"/>
      <c r="AD956" s="6"/>
      <c r="AE956" s="6"/>
      <c r="AF956" s="6"/>
      <c r="AG956" s="6"/>
      <c r="AH956" s="6"/>
      <c r="AI956" s="6"/>
      <c r="AJ956" s="6"/>
      <c r="AK956" s="6"/>
    </row>
    <row r="957" spans="1:37">
      <c r="A957" s="6"/>
      <c r="B957" s="3"/>
      <c r="C957" s="6"/>
      <c r="D957" s="6"/>
      <c r="E957" s="6"/>
      <c r="F957" s="6"/>
      <c r="G957" s="6"/>
      <c r="H957" s="6"/>
      <c r="I957" s="6"/>
      <c r="J957" s="19"/>
      <c r="K957" s="6"/>
      <c r="L957" s="3"/>
      <c r="M957" s="3"/>
      <c r="N957" s="3"/>
      <c r="O957" s="3"/>
      <c r="P957" s="3"/>
      <c r="Q957" s="3"/>
      <c r="R957" s="6"/>
      <c r="S957" s="6"/>
      <c r="T957" s="6"/>
      <c r="U957" s="6"/>
      <c r="V957" s="6"/>
      <c r="W957" s="6"/>
      <c r="X957" s="6"/>
      <c r="Y957" s="6"/>
      <c r="Z957" s="6"/>
      <c r="AA957" s="6"/>
      <c r="AB957" s="6"/>
      <c r="AC957" s="6"/>
      <c r="AD957" s="6"/>
      <c r="AE957" s="6"/>
      <c r="AF957" s="6"/>
      <c r="AG957" s="6"/>
      <c r="AH957" s="6"/>
      <c r="AI957" s="6"/>
      <c r="AJ957" s="6"/>
      <c r="AK957" s="6"/>
    </row>
    <row r="958" spans="1:37">
      <c r="A958" s="6"/>
      <c r="B958" s="3"/>
      <c r="C958" s="6"/>
      <c r="D958" s="6"/>
      <c r="E958" s="6"/>
      <c r="F958" s="6"/>
      <c r="G958" s="6"/>
      <c r="H958" s="6"/>
      <c r="I958" s="6"/>
      <c r="J958" s="19"/>
      <c r="K958" s="6"/>
      <c r="L958" s="3"/>
      <c r="M958" s="3"/>
      <c r="N958" s="3"/>
      <c r="O958" s="3"/>
      <c r="P958" s="3"/>
      <c r="Q958" s="3"/>
      <c r="R958" s="6"/>
      <c r="S958" s="6"/>
      <c r="T958" s="6"/>
      <c r="U958" s="6"/>
      <c r="V958" s="6"/>
      <c r="W958" s="6"/>
      <c r="X958" s="6"/>
      <c r="Y958" s="6"/>
      <c r="Z958" s="6"/>
      <c r="AA958" s="6"/>
      <c r="AB958" s="6"/>
      <c r="AC958" s="6"/>
      <c r="AD958" s="6"/>
      <c r="AE958" s="6"/>
      <c r="AF958" s="6"/>
      <c r="AG958" s="6"/>
      <c r="AH958" s="6"/>
      <c r="AI958" s="6"/>
      <c r="AJ958" s="6"/>
      <c r="AK958" s="6"/>
    </row>
    <row r="959" spans="1:37">
      <c r="A959" s="6"/>
      <c r="B959" s="3"/>
      <c r="C959" s="6"/>
      <c r="D959" s="6"/>
      <c r="E959" s="6"/>
      <c r="F959" s="6"/>
      <c r="G959" s="6"/>
      <c r="H959" s="6"/>
      <c r="I959" s="6"/>
      <c r="J959" s="19"/>
      <c r="K959" s="6"/>
      <c r="L959" s="3"/>
      <c r="M959" s="3"/>
      <c r="N959" s="3"/>
      <c r="O959" s="3"/>
      <c r="P959" s="3"/>
      <c r="Q959" s="3"/>
      <c r="R959" s="6"/>
      <c r="S959" s="6"/>
      <c r="T959" s="6"/>
      <c r="U959" s="6"/>
      <c r="V959" s="6"/>
      <c r="W959" s="6"/>
      <c r="X959" s="6"/>
      <c r="Y959" s="6"/>
      <c r="Z959" s="6"/>
      <c r="AA959" s="6"/>
      <c r="AB959" s="6"/>
      <c r="AC959" s="6"/>
      <c r="AD959" s="6"/>
      <c r="AE959" s="6"/>
      <c r="AF959" s="6"/>
      <c r="AG959" s="6"/>
      <c r="AH959" s="6"/>
      <c r="AI959" s="6"/>
      <c r="AJ959" s="6"/>
      <c r="AK959" s="6"/>
    </row>
    <row r="960" spans="1:37">
      <c r="A960" s="6"/>
      <c r="B960" s="3"/>
      <c r="C960" s="6"/>
      <c r="D960" s="6"/>
      <c r="E960" s="6"/>
      <c r="F960" s="6"/>
      <c r="G960" s="6"/>
      <c r="H960" s="6"/>
      <c r="I960" s="6"/>
      <c r="J960" s="19"/>
      <c r="K960" s="6"/>
      <c r="L960" s="3"/>
      <c r="M960" s="3"/>
      <c r="N960" s="3"/>
      <c r="O960" s="3"/>
      <c r="P960" s="3"/>
      <c r="Q960" s="3"/>
      <c r="R960" s="6"/>
      <c r="S960" s="6"/>
      <c r="T960" s="6"/>
      <c r="U960" s="6"/>
      <c r="V960" s="6"/>
      <c r="W960" s="6"/>
      <c r="X960" s="6"/>
      <c r="Y960" s="6"/>
      <c r="Z960" s="6"/>
      <c r="AA960" s="6"/>
      <c r="AB960" s="6"/>
      <c r="AC960" s="6"/>
      <c r="AD960" s="6"/>
      <c r="AE960" s="6"/>
      <c r="AF960" s="6"/>
      <c r="AG960" s="6"/>
      <c r="AH960" s="6"/>
      <c r="AI960" s="6"/>
      <c r="AJ960" s="6"/>
      <c r="AK960" s="6"/>
    </row>
    <row r="961" spans="1:37">
      <c r="A961" s="6"/>
      <c r="B961" s="3"/>
      <c r="C961" s="6"/>
      <c r="D961" s="6"/>
      <c r="E961" s="6"/>
      <c r="F961" s="6"/>
      <c r="G961" s="6"/>
      <c r="H961" s="6"/>
      <c r="I961" s="6"/>
      <c r="J961" s="19"/>
      <c r="K961" s="6"/>
      <c r="L961" s="3"/>
      <c r="M961" s="3"/>
      <c r="N961" s="3"/>
      <c r="O961" s="3"/>
      <c r="P961" s="3"/>
      <c r="Q961" s="3"/>
      <c r="R961" s="6"/>
      <c r="S961" s="6"/>
      <c r="T961" s="6"/>
      <c r="U961" s="6"/>
      <c r="V961" s="6"/>
      <c r="W961" s="6"/>
      <c r="X961" s="6"/>
      <c r="Y961" s="6"/>
      <c r="Z961" s="6"/>
      <c r="AA961" s="6"/>
      <c r="AB961" s="6"/>
      <c r="AC961" s="6"/>
      <c r="AD961" s="6"/>
      <c r="AE961" s="6"/>
      <c r="AF961" s="6"/>
      <c r="AG961" s="6"/>
      <c r="AH961" s="6"/>
      <c r="AI961" s="6"/>
      <c r="AJ961" s="6"/>
      <c r="AK961" s="6"/>
    </row>
    <row r="962" spans="1:37">
      <c r="A962" s="6"/>
      <c r="B962" s="3"/>
      <c r="C962" s="6"/>
      <c r="D962" s="6"/>
      <c r="E962" s="6"/>
      <c r="F962" s="6"/>
      <c r="G962" s="6"/>
      <c r="H962" s="6"/>
      <c r="I962" s="6"/>
      <c r="J962" s="19"/>
      <c r="K962" s="6"/>
      <c r="L962" s="3"/>
      <c r="M962" s="3"/>
      <c r="N962" s="3"/>
      <c r="O962" s="3"/>
      <c r="P962" s="3"/>
      <c r="Q962" s="3"/>
      <c r="R962" s="6"/>
      <c r="S962" s="6"/>
      <c r="T962" s="6"/>
      <c r="U962" s="6"/>
      <c r="V962" s="6"/>
      <c r="W962" s="6"/>
      <c r="X962" s="6"/>
      <c r="Y962" s="6"/>
      <c r="Z962" s="6"/>
      <c r="AA962" s="6"/>
      <c r="AB962" s="6"/>
      <c r="AC962" s="6"/>
      <c r="AD962" s="6"/>
      <c r="AE962" s="6"/>
      <c r="AF962" s="6"/>
      <c r="AG962" s="6"/>
      <c r="AH962" s="6"/>
      <c r="AI962" s="6"/>
      <c r="AJ962" s="6"/>
      <c r="AK962" s="6"/>
    </row>
    <row r="963" spans="1:37">
      <c r="A963" s="6"/>
      <c r="B963" s="3"/>
      <c r="C963" s="6"/>
      <c r="D963" s="6"/>
      <c r="E963" s="6"/>
      <c r="F963" s="6"/>
      <c r="G963" s="6"/>
      <c r="H963" s="6"/>
      <c r="I963" s="6"/>
      <c r="J963" s="19"/>
      <c r="K963" s="6"/>
      <c r="L963" s="3"/>
      <c r="M963" s="3"/>
      <c r="N963" s="3"/>
      <c r="O963" s="3"/>
      <c r="P963" s="3"/>
      <c r="Q963" s="3"/>
      <c r="R963" s="6"/>
      <c r="S963" s="6"/>
      <c r="T963" s="6"/>
      <c r="U963" s="6"/>
      <c r="V963" s="6"/>
      <c r="W963" s="6"/>
      <c r="X963" s="6"/>
      <c r="Y963" s="6"/>
      <c r="Z963" s="6"/>
      <c r="AA963" s="6"/>
      <c r="AB963" s="6"/>
      <c r="AC963" s="6"/>
      <c r="AD963" s="6"/>
      <c r="AE963" s="6"/>
      <c r="AF963" s="6"/>
      <c r="AG963" s="6"/>
      <c r="AH963" s="6"/>
      <c r="AI963" s="6"/>
      <c r="AJ963" s="6"/>
      <c r="AK963" s="6"/>
    </row>
    <row r="964" spans="1:37">
      <c r="A964" s="6"/>
      <c r="B964" s="3"/>
      <c r="C964" s="6"/>
      <c r="D964" s="6"/>
      <c r="E964" s="6"/>
      <c r="F964" s="6"/>
      <c r="G964" s="6"/>
      <c r="H964" s="6"/>
      <c r="I964" s="6"/>
      <c r="J964" s="19"/>
      <c r="K964" s="6"/>
      <c r="L964" s="3"/>
      <c r="M964" s="3"/>
      <c r="N964" s="3"/>
      <c r="O964" s="3"/>
      <c r="P964" s="3"/>
      <c r="Q964" s="3"/>
      <c r="R964" s="6"/>
      <c r="S964" s="6"/>
      <c r="T964" s="6"/>
      <c r="U964" s="6"/>
      <c r="V964" s="6"/>
      <c r="W964" s="6"/>
      <c r="X964" s="6"/>
      <c r="Y964" s="6"/>
      <c r="Z964" s="6"/>
      <c r="AA964" s="6"/>
      <c r="AB964" s="6"/>
      <c r="AC964" s="6"/>
      <c r="AD964" s="6"/>
      <c r="AE964" s="6"/>
      <c r="AF964" s="6"/>
      <c r="AG964" s="6"/>
      <c r="AH964" s="6"/>
      <c r="AI964" s="6"/>
      <c r="AJ964" s="6"/>
      <c r="AK964" s="6"/>
    </row>
    <row r="965" spans="1:37">
      <c r="A965" s="6"/>
      <c r="B965" s="3"/>
      <c r="C965" s="6"/>
      <c r="D965" s="6"/>
      <c r="E965" s="6"/>
      <c r="F965" s="6"/>
      <c r="G965" s="6"/>
      <c r="H965" s="6"/>
      <c r="I965" s="6"/>
      <c r="J965" s="19"/>
      <c r="K965" s="6"/>
      <c r="L965" s="3"/>
      <c r="M965" s="3"/>
      <c r="N965" s="3"/>
      <c r="O965" s="3"/>
      <c r="P965" s="3"/>
      <c r="Q965" s="3"/>
      <c r="R965" s="6"/>
      <c r="S965" s="6"/>
      <c r="T965" s="6"/>
      <c r="U965" s="6"/>
      <c r="V965" s="6"/>
      <c r="W965" s="6"/>
      <c r="X965" s="6"/>
      <c r="Y965" s="6"/>
      <c r="Z965" s="6"/>
      <c r="AA965" s="6"/>
      <c r="AB965" s="6"/>
      <c r="AC965" s="6"/>
      <c r="AD965" s="6"/>
      <c r="AE965" s="6"/>
      <c r="AF965" s="6"/>
      <c r="AG965" s="6"/>
      <c r="AH965" s="6"/>
      <c r="AI965" s="6"/>
      <c r="AJ965" s="6"/>
      <c r="AK965" s="6"/>
    </row>
    <row r="966" spans="1:37">
      <c r="A966" s="6"/>
      <c r="B966" s="3"/>
      <c r="C966" s="6"/>
      <c r="D966" s="6"/>
      <c r="E966" s="6"/>
      <c r="F966" s="6"/>
      <c r="G966" s="6"/>
      <c r="H966" s="6"/>
      <c r="I966" s="6"/>
      <c r="J966" s="19"/>
      <c r="K966" s="6"/>
      <c r="L966" s="3"/>
      <c r="M966" s="3"/>
      <c r="N966" s="3"/>
      <c r="O966" s="3"/>
      <c r="P966" s="3"/>
      <c r="Q966" s="3"/>
      <c r="R966" s="6"/>
      <c r="S966" s="6"/>
      <c r="T966" s="6"/>
      <c r="U966" s="6"/>
      <c r="V966" s="6"/>
      <c r="W966" s="6"/>
      <c r="X966" s="6"/>
      <c r="Y966" s="6"/>
      <c r="Z966" s="6"/>
      <c r="AA966" s="6"/>
      <c r="AB966" s="6"/>
      <c r="AC966" s="6"/>
      <c r="AD966" s="6"/>
      <c r="AE966" s="6"/>
      <c r="AF966" s="6"/>
      <c r="AG966" s="6"/>
      <c r="AH966" s="6"/>
      <c r="AI966" s="6"/>
      <c r="AJ966" s="6"/>
      <c r="AK966" s="6"/>
    </row>
    <row r="967" spans="1:37">
      <c r="A967" s="6"/>
      <c r="B967" s="3"/>
      <c r="C967" s="6"/>
      <c r="D967" s="6"/>
      <c r="E967" s="6"/>
      <c r="F967" s="6"/>
      <c r="G967" s="6"/>
      <c r="H967" s="6"/>
      <c r="I967" s="6"/>
      <c r="J967" s="19"/>
      <c r="K967" s="6"/>
      <c r="L967" s="3"/>
      <c r="M967" s="3"/>
      <c r="N967" s="3"/>
      <c r="O967" s="3"/>
      <c r="P967" s="3"/>
      <c r="Q967" s="3"/>
      <c r="R967" s="6"/>
      <c r="S967" s="6"/>
      <c r="T967" s="6"/>
      <c r="U967" s="6"/>
      <c r="V967" s="6"/>
      <c r="W967" s="6"/>
      <c r="X967" s="6"/>
      <c r="Y967" s="6"/>
      <c r="Z967" s="6"/>
      <c r="AA967" s="6"/>
      <c r="AB967" s="6"/>
      <c r="AC967" s="6"/>
      <c r="AD967" s="6"/>
      <c r="AE967" s="6"/>
      <c r="AF967" s="6"/>
      <c r="AG967" s="6"/>
      <c r="AH967" s="6"/>
      <c r="AI967" s="6"/>
      <c r="AJ967" s="6"/>
      <c r="AK967" s="6"/>
    </row>
    <row r="968" spans="1:37">
      <c r="A968" s="6"/>
      <c r="B968" s="3"/>
      <c r="C968" s="6"/>
      <c r="D968" s="6"/>
      <c r="E968" s="6"/>
      <c r="F968" s="6"/>
      <c r="G968" s="6"/>
      <c r="H968" s="6"/>
      <c r="I968" s="6"/>
      <c r="J968" s="19"/>
      <c r="K968" s="6"/>
      <c r="L968" s="3"/>
      <c r="M968" s="3"/>
      <c r="N968" s="3"/>
      <c r="O968" s="3"/>
      <c r="P968" s="3"/>
      <c r="Q968" s="3"/>
      <c r="R968" s="6"/>
      <c r="S968" s="6"/>
      <c r="T968" s="6"/>
      <c r="U968" s="6"/>
      <c r="V968" s="6"/>
      <c r="W968" s="6"/>
      <c r="X968" s="6"/>
      <c r="Y968" s="6"/>
      <c r="Z968" s="6"/>
      <c r="AA968" s="6"/>
      <c r="AB968" s="6"/>
      <c r="AC968" s="6"/>
      <c r="AD968" s="6"/>
      <c r="AE968" s="6"/>
      <c r="AF968" s="6"/>
      <c r="AG968" s="6"/>
      <c r="AH968" s="6"/>
      <c r="AI968" s="6"/>
      <c r="AJ968" s="6"/>
      <c r="AK968" s="6"/>
    </row>
    <row r="969" spans="1:37">
      <c r="A969" s="6"/>
      <c r="B969" s="3"/>
      <c r="C969" s="6"/>
      <c r="D969" s="6"/>
      <c r="E969" s="6"/>
      <c r="F969" s="6"/>
      <c r="G969" s="6"/>
      <c r="H969" s="6"/>
      <c r="I969" s="6"/>
      <c r="J969" s="19"/>
      <c r="K969" s="6"/>
      <c r="L969" s="3"/>
      <c r="M969" s="3"/>
      <c r="N969" s="3"/>
      <c r="O969" s="3"/>
      <c r="P969" s="3"/>
      <c r="Q969" s="3"/>
      <c r="R969" s="6"/>
      <c r="S969" s="6"/>
      <c r="T969" s="6"/>
      <c r="U969" s="6"/>
      <c r="V969" s="6"/>
      <c r="W969" s="6"/>
      <c r="X969" s="6"/>
      <c r="Y969" s="6"/>
      <c r="Z969" s="6"/>
      <c r="AA969" s="6"/>
      <c r="AB969" s="6"/>
      <c r="AC969" s="6"/>
      <c r="AD969" s="6"/>
      <c r="AE969" s="6"/>
      <c r="AF969" s="6"/>
      <c r="AG969" s="6"/>
      <c r="AH969" s="6"/>
      <c r="AI969" s="6"/>
      <c r="AJ969" s="6"/>
      <c r="AK969" s="6"/>
    </row>
    <row r="970" spans="1:37">
      <c r="A970" s="6"/>
      <c r="B970" s="3"/>
      <c r="C970" s="6"/>
      <c r="D970" s="6"/>
      <c r="E970" s="6"/>
      <c r="F970" s="6"/>
      <c r="G970" s="6"/>
      <c r="H970" s="6"/>
      <c r="I970" s="6"/>
      <c r="J970" s="19"/>
      <c r="K970" s="6"/>
      <c r="L970" s="3"/>
      <c r="M970" s="3"/>
      <c r="N970" s="3"/>
      <c r="O970" s="3"/>
      <c r="P970" s="3"/>
      <c r="Q970" s="3"/>
      <c r="R970" s="6"/>
      <c r="S970" s="6"/>
      <c r="T970" s="6"/>
      <c r="U970" s="6"/>
      <c r="V970" s="6"/>
      <c r="W970" s="6"/>
      <c r="X970" s="6"/>
      <c r="Y970" s="6"/>
      <c r="Z970" s="6"/>
      <c r="AA970" s="6"/>
      <c r="AB970" s="6"/>
      <c r="AC970" s="6"/>
      <c r="AD970" s="6"/>
      <c r="AE970" s="6"/>
      <c r="AF970" s="6"/>
      <c r="AG970" s="6"/>
      <c r="AH970" s="6"/>
      <c r="AI970" s="6"/>
      <c r="AJ970" s="6"/>
      <c r="AK970" s="6"/>
    </row>
    <row r="971" spans="1:37">
      <c r="A971" s="6"/>
      <c r="B971" s="3"/>
      <c r="C971" s="6"/>
      <c r="D971" s="6"/>
      <c r="E971" s="6"/>
      <c r="F971" s="6"/>
      <c r="G971" s="6"/>
      <c r="H971" s="6"/>
      <c r="I971" s="6"/>
      <c r="J971" s="19"/>
      <c r="K971" s="6"/>
      <c r="L971" s="3"/>
      <c r="M971" s="3"/>
      <c r="N971" s="3"/>
      <c r="O971" s="3"/>
      <c r="P971" s="3"/>
      <c r="Q971" s="3"/>
      <c r="R971" s="6"/>
      <c r="S971" s="6"/>
      <c r="T971" s="6"/>
      <c r="U971" s="6"/>
      <c r="V971" s="6"/>
      <c r="W971" s="6"/>
      <c r="X971" s="6"/>
      <c r="Y971" s="6"/>
      <c r="Z971" s="6"/>
      <c r="AA971" s="6"/>
      <c r="AB971" s="6"/>
      <c r="AC971" s="6"/>
      <c r="AD971" s="6"/>
      <c r="AE971" s="6"/>
      <c r="AF971" s="6"/>
      <c r="AG971" s="6"/>
      <c r="AH971" s="6"/>
      <c r="AI971" s="6"/>
      <c r="AJ971" s="6"/>
      <c r="AK971" s="6"/>
    </row>
    <row r="972" spans="1:37">
      <c r="A972" s="6"/>
      <c r="B972" s="3"/>
      <c r="C972" s="6"/>
      <c r="D972" s="6"/>
      <c r="E972" s="6"/>
      <c r="F972" s="6"/>
      <c r="G972" s="6"/>
      <c r="H972" s="6"/>
      <c r="I972" s="6"/>
      <c r="J972" s="19"/>
      <c r="K972" s="6"/>
      <c r="L972" s="3"/>
      <c r="M972" s="3"/>
      <c r="N972" s="3"/>
      <c r="O972" s="3"/>
      <c r="P972" s="3"/>
      <c r="Q972" s="3"/>
      <c r="R972" s="6"/>
      <c r="S972" s="6"/>
      <c r="T972" s="6"/>
      <c r="U972" s="6"/>
      <c r="V972" s="6"/>
      <c r="W972" s="6"/>
      <c r="X972" s="6"/>
      <c r="Y972" s="6"/>
      <c r="Z972" s="6"/>
      <c r="AA972" s="6"/>
      <c r="AB972" s="6"/>
      <c r="AC972" s="6"/>
      <c r="AD972" s="6"/>
      <c r="AE972" s="6"/>
      <c r="AF972" s="6"/>
      <c r="AG972" s="6"/>
      <c r="AH972" s="6"/>
      <c r="AI972" s="6"/>
      <c r="AJ972" s="6"/>
      <c r="AK972" s="6"/>
    </row>
    <row r="973" spans="1:37">
      <c r="A973" s="6"/>
      <c r="B973" s="3"/>
      <c r="C973" s="6"/>
      <c r="D973" s="6"/>
      <c r="E973" s="6"/>
      <c r="F973" s="6"/>
      <c r="G973" s="6"/>
      <c r="H973" s="6"/>
      <c r="I973" s="6"/>
      <c r="J973" s="19"/>
      <c r="K973" s="6"/>
      <c r="L973" s="3"/>
      <c r="M973" s="3"/>
      <c r="N973" s="3"/>
      <c r="O973" s="3"/>
      <c r="P973" s="3"/>
      <c r="Q973" s="3"/>
      <c r="R973" s="6"/>
      <c r="S973" s="6"/>
      <c r="T973" s="6"/>
      <c r="U973" s="6"/>
      <c r="V973" s="6"/>
      <c r="W973" s="6"/>
      <c r="X973" s="6"/>
      <c r="Y973" s="6"/>
      <c r="Z973" s="6"/>
      <c r="AA973" s="6"/>
      <c r="AB973" s="6"/>
      <c r="AC973" s="6"/>
      <c r="AD973" s="6"/>
      <c r="AE973" s="6"/>
      <c r="AF973" s="6"/>
      <c r="AG973" s="6"/>
      <c r="AH973" s="6"/>
      <c r="AI973" s="6"/>
      <c r="AJ973" s="6"/>
      <c r="AK973" s="6"/>
    </row>
    <row r="974" spans="1:37">
      <c r="A974" s="6"/>
      <c r="B974" s="3"/>
      <c r="C974" s="6"/>
      <c r="D974" s="6"/>
      <c r="E974" s="6"/>
      <c r="F974" s="6"/>
      <c r="G974" s="6"/>
      <c r="H974" s="6"/>
      <c r="I974" s="6"/>
      <c r="J974" s="19"/>
      <c r="K974" s="6"/>
      <c r="L974" s="3"/>
      <c r="M974" s="3"/>
      <c r="N974" s="3"/>
      <c r="O974" s="3"/>
      <c r="P974" s="3"/>
      <c r="Q974" s="3"/>
      <c r="R974" s="6"/>
      <c r="S974" s="6"/>
      <c r="T974" s="6"/>
      <c r="U974" s="6"/>
      <c r="V974" s="6"/>
      <c r="W974" s="6"/>
      <c r="X974" s="6"/>
      <c r="Y974" s="6"/>
      <c r="Z974" s="6"/>
      <c r="AA974" s="6"/>
      <c r="AB974" s="6"/>
      <c r="AC974" s="6"/>
      <c r="AD974" s="6"/>
      <c r="AE974" s="6"/>
      <c r="AF974" s="6"/>
      <c r="AG974" s="6"/>
      <c r="AH974" s="6"/>
      <c r="AI974" s="6"/>
      <c r="AJ974" s="6"/>
      <c r="AK974" s="6"/>
    </row>
    <row r="975" spans="1:37">
      <c r="A975" s="6"/>
      <c r="B975" s="3"/>
      <c r="C975" s="6"/>
      <c r="D975" s="6"/>
      <c r="E975" s="6"/>
      <c r="F975" s="6"/>
      <c r="G975" s="6"/>
      <c r="H975" s="6"/>
      <c r="I975" s="6"/>
      <c r="J975" s="19"/>
      <c r="K975" s="6"/>
      <c r="L975" s="3"/>
      <c r="M975" s="3"/>
      <c r="N975" s="3"/>
      <c r="O975" s="3"/>
      <c r="P975" s="3"/>
      <c r="Q975" s="3"/>
      <c r="R975" s="6"/>
      <c r="S975" s="6"/>
      <c r="T975" s="6"/>
      <c r="U975" s="6"/>
      <c r="V975" s="6"/>
      <c r="W975" s="6"/>
      <c r="X975" s="6"/>
      <c r="Y975" s="6"/>
      <c r="Z975" s="6"/>
      <c r="AA975" s="6"/>
      <c r="AB975" s="6"/>
      <c r="AC975" s="6"/>
      <c r="AD975" s="6"/>
      <c r="AE975" s="6"/>
      <c r="AF975" s="6"/>
      <c r="AG975" s="6"/>
      <c r="AH975" s="6"/>
      <c r="AI975" s="6"/>
      <c r="AJ975" s="6"/>
      <c r="AK975" s="6"/>
    </row>
    <row r="976" spans="1:37">
      <c r="A976" s="6"/>
      <c r="B976" s="3"/>
      <c r="C976" s="6"/>
      <c r="D976" s="6"/>
      <c r="E976" s="6"/>
      <c r="F976" s="6"/>
      <c r="G976" s="6"/>
      <c r="H976" s="6"/>
      <c r="I976" s="6"/>
      <c r="J976" s="19"/>
      <c r="K976" s="6"/>
      <c r="L976" s="3"/>
      <c r="M976" s="3"/>
      <c r="N976" s="3"/>
      <c r="O976" s="3"/>
      <c r="P976" s="3"/>
      <c r="Q976" s="3"/>
      <c r="R976" s="6"/>
      <c r="S976" s="6"/>
      <c r="T976" s="6"/>
      <c r="U976" s="6"/>
      <c r="V976" s="6"/>
      <c r="W976" s="6"/>
      <c r="X976" s="6"/>
      <c r="Y976" s="6"/>
      <c r="Z976" s="6"/>
      <c r="AA976" s="6"/>
      <c r="AB976" s="6"/>
      <c r="AC976" s="6"/>
      <c r="AD976" s="6"/>
      <c r="AE976" s="6"/>
      <c r="AF976" s="6"/>
      <c r="AG976" s="6"/>
      <c r="AH976" s="6"/>
      <c r="AI976" s="6"/>
      <c r="AJ976" s="6"/>
      <c r="AK976" s="6"/>
    </row>
    <row r="977" spans="1:37">
      <c r="A977" s="6"/>
      <c r="B977" s="3"/>
      <c r="C977" s="6"/>
      <c r="D977" s="6"/>
      <c r="E977" s="6"/>
      <c r="F977" s="6"/>
      <c r="G977" s="6"/>
      <c r="H977" s="6"/>
      <c r="I977" s="6"/>
      <c r="J977" s="19"/>
      <c r="K977" s="6"/>
      <c r="L977" s="3"/>
      <c r="M977" s="3"/>
      <c r="N977" s="3"/>
      <c r="O977" s="3"/>
      <c r="P977" s="3"/>
      <c r="Q977" s="3"/>
      <c r="R977" s="6"/>
      <c r="S977" s="6"/>
      <c r="T977" s="6"/>
      <c r="U977" s="6"/>
      <c r="V977" s="6"/>
      <c r="W977" s="6"/>
      <c r="X977" s="6"/>
      <c r="Y977" s="6"/>
      <c r="Z977" s="6"/>
      <c r="AA977" s="6"/>
      <c r="AB977" s="6"/>
      <c r="AC977" s="6"/>
      <c r="AD977" s="6"/>
      <c r="AE977" s="6"/>
      <c r="AF977" s="6"/>
      <c r="AG977" s="6"/>
      <c r="AH977" s="6"/>
      <c r="AI977" s="6"/>
      <c r="AJ977" s="6"/>
      <c r="AK977" s="6"/>
    </row>
    <row r="978" spans="1:37">
      <c r="A978" s="6"/>
      <c r="B978" s="3"/>
      <c r="C978" s="6"/>
      <c r="D978" s="6"/>
      <c r="E978" s="6"/>
      <c r="F978" s="6"/>
      <c r="G978" s="6"/>
      <c r="H978" s="6"/>
      <c r="I978" s="6"/>
      <c r="J978" s="19"/>
      <c r="K978" s="6"/>
      <c r="L978" s="3"/>
      <c r="M978" s="3"/>
      <c r="N978" s="3"/>
      <c r="O978" s="3"/>
      <c r="P978" s="3"/>
      <c r="Q978" s="3"/>
      <c r="R978" s="6"/>
      <c r="S978" s="6"/>
      <c r="T978" s="6"/>
      <c r="U978" s="6"/>
      <c r="V978" s="6"/>
      <c r="W978" s="6"/>
      <c r="X978" s="6"/>
      <c r="Y978" s="6"/>
      <c r="Z978" s="6"/>
      <c r="AA978" s="6"/>
      <c r="AB978" s="6"/>
      <c r="AC978" s="6"/>
      <c r="AD978" s="6"/>
      <c r="AE978" s="6"/>
      <c r="AF978" s="6"/>
      <c r="AG978" s="6"/>
      <c r="AH978" s="6"/>
      <c r="AI978" s="6"/>
      <c r="AJ978" s="6"/>
      <c r="AK978" s="6"/>
    </row>
    <row r="979" spans="1:37">
      <c r="A979" s="6"/>
      <c r="B979" s="3"/>
      <c r="C979" s="6"/>
      <c r="D979" s="6"/>
      <c r="E979" s="6"/>
      <c r="F979" s="6"/>
      <c r="G979" s="6"/>
      <c r="H979" s="6"/>
      <c r="I979" s="6"/>
      <c r="J979" s="19"/>
      <c r="K979" s="6"/>
      <c r="L979" s="3"/>
      <c r="M979" s="3"/>
      <c r="N979" s="3"/>
      <c r="O979" s="3"/>
      <c r="P979" s="3"/>
      <c r="Q979" s="3"/>
      <c r="R979" s="6"/>
      <c r="S979" s="6"/>
      <c r="T979" s="6"/>
      <c r="U979" s="6"/>
      <c r="V979" s="6"/>
      <c r="W979" s="6"/>
      <c r="X979" s="6"/>
      <c r="Y979" s="6"/>
      <c r="Z979" s="6"/>
      <c r="AA979" s="6"/>
      <c r="AB979" s="6"/>
      <c r="AC979" s="6"/>
      <c r="AD979" s="6"/>
      <c r="AE979" s="6"/>
      <c r="AF979" s="6"/>
      <c r="AG979" s="6"/>
      <c r="AH979" s="6"/>
      <c r="AI979" s="6"/>
      <c r="AJ979" s="6"/>
      <c r="AK979" s="6"/>
    </row>
    <row r="980" spans="1:37">
      <c r="A980" s="6"/>
      <c r="B980" s="3"/>
      <c r="C980" s="6"/>
      <c r="D980" s="6"/>
      <c r="E980" s="6"/>
      <c r="F980" s="6"/>
      <c r="G980" s="6"/>
      <c r="H980" s="6"/>
      <c r="I980" s="6"/>
      <c r="J980" s="19"/>
      <c r="K980" s="6"/>
      <c r="L980" s="3"/>
      <c r="M980" s="3"/>
      <c r="N980" s="3"/>
      <c r="O980" s="3"/>
      <c r="P980" s="3"/>
      <c r="Q980" s="3"/>
      <c r="R980" s="6"/>
      <c r="S980" s="6"/>
      <c r="T980" s="6"/>
      <c r="U980" s="6"/>
      <c r="V980" s="6"/>
      <c r="W980" s="6"/>
      <c r="X980" s="6"/>
      <c r="Y980" s="6"/>
      <c r="Z980" s="6"/>
      <c r="AA980" s="6"/>
      <c r="AB980" s="6"/>
      <c r="AC980" s="6"/>
      <c r="AD980" s="6"/>
      <c r="AE980" s="6"/>
      <c r="AF980" s="6"/>
      <c r="AG980" s="6"/>
      <c r="AH980" s="6"/>
      <c r="AI980" s="6"/>
      <c r="AJ980" s="6"/>
      <c r="AK980" s="6"/>
    </row>
    <row r="981" spans="1:37">
      <c r="A981" s="6"/>
      <c r="B981" s="3"/>
      <c r="C981" s="6"/>
      <c r="D981" s="6"/>
      <c r="E981" s="6"/>
      <c r="F981" s="6"/>
      <c r="G981" s="6"/>
      <c r="H981" s="6"/>
      <c r="I981" s="6"/>
      <c r="J981" s="19"/>
      <c r="K981" s="6"/>
      <c r="L981" s="3"/>
      <c r="M981" s="3"/>
      <c r="N981" s="3"/>
      <c r="O981" s="3"/>
      <c r="P981" s="3"/>
      <c r="Q981" s="3"/>
      <c r="R981" s="6"/>
      <c r="S981" s="6"/>
      <c r="T981" s="6"/>
      <c r="U981" s="6"/>
      <c r="V981" s="6"/>
      <c r="W981" s="6"/>
      <c r="X981" s="6"/>
      <c r="Y981" s="6"/>
      <c r="Z981" s="6"/>
      <c r="AA981" s="6"/>
      <c r="AB981" s="6"/>
      <c r="AC981" s="6"/>
      <c r="AD981" s="6"/>
      <c r="AE981" s="6"/>
      <c r="AF981" s="6"/>
      <c r="AG981" s="6"/>
      <c r="AH981" s="6"/>
      <c r="AI981" s="6"/>
      <c r="AJ981" s="6"/>
      <c r="AK981" s="6"/>
    </row>
    <row r="982" spans="1:37">
      <c r="A982" s="6"/>
      <c r="B982" s="3"/>
      <c r="C982" s="6"/>
      <c r="D982" s="6"/>
      <c r="E982" s="6"/>
      <c r="F982" s="6"/>
      <c r="G982" s="6"/>
      <c r="H982" s="6"/>
      <c r="I982" s="6"/>
      <c r="J982" s="19"/>
      <c r="K982" s="6"/>
      <c r="L982" s="3"/>
      <c r="M982" s="3"/>
      <c r="N982" s="3"/>
      <c r="O982" s="3"/>
      <c r="P982" s="3"/>
      <c r="Q982" s="3"/>
      <c r="R982" s="6"/>
      <c r="S982" s="6"/>
      <c r="T982" s="6"/>
      <c r="U982" s="6"/>
      <c r="V982" s="6"/>
      <c r="W982" s="6"/>
      <c r="X982" s="6"/>
      <c r="Y982" s="6"/>
      <c r="Z982" s="6"/>
      <c r="AA982" s="6"/>
      <c r="AB982" s="6"/>
      <c r="AC982" s="6"/>
      <c r="AD982" s="6"/>
      <c r="AE982" s="6"/>
      <c r="AF982" s="6"/>
      <c r="AG982" s="6"/>
      <c r="AH982" s="6"/>
      <c r="AI982" s="6"/>
      <c r="AJ982" s="6"/>
      <c r="AK982" s="6"/>
    </row>
    <row r="983" spans="1:37">
      <c r="A983" s="6"/>
      <c r="B983" s="3"/>
      <c r="C983" s="6"/>
      <c r="D983" s="6"/>
      <c r="E983" s="6"/>
      <c r="F983" s="6"/>
      <c r="G983" s="6"/>
      <c r="H983" s="6"/>
      <c r="I983" s="6"/>
      <c r="J983" s="19"/>
      <c r="K983" s="6"/>
      <c r="L983" s="3"/>
      <c r="M983" s="3"/>
      <c r="N983" s="3"/>
      <c r="O983" s="3"/>
      <c r="P983" s="3"/>
      <c r="Q983" s="3"/>
      <c r="R983" s="6"/>
      <c r="S983" s="6"/>
      <c r="T983" s="6"/>
      <c r="U983" s="6"/>
      <c r="V983" s="6"/>
      <c r="W983" s="6"/>
      <c r="X983" s="6"/>
      <c r="Y983" s="6"/>
      <c r="Z983" s="6"/>
      <c r="AA983" s="6"/>
      <c r="AB983" s="6"/>
      <c r="AC983" s="6"/>
      <c r="AD983" s="6"/>
      <c r="AE983" s="6"/>
      <c r="AF983" s="6"/>
      <c r="AG983" s="6"/>
      <c r="AH983" s="6"/>
      <c r="AI983" s="6"/>
      <c r="AJ983" s="6"/>
      <c r="AK983" s="6"/>
    </row>
    <row r="984" spans="1:37">
      <c r="A984" s="6"/>
      <c r="B984" s="3"/>
      <c r="C984" s="6"/>
      <c r="D984" s="6"/>
      <c r="E984" s="6"/>
      <c r="F984" s="6"/>
      <c r="G984" s="6"/>
      <c r="H984" s="6"/>
      <c r="I984" s="6"/>
      <c r="J984" s="19"/>
      <c r="K984" s="6"/>
      <c r="L984" s="3"/>
      <c r="M984" s="3"/>
      <c r="N984" s="3"/>
      <c r="O984" s="3"/>
      <c r="P984" s="3"/>
      <c r="Q984" s="3"/>
      <c r="R984" s="6"/>
      <c r="S984" s="6"/>
      <c r="T984" s="6"/>
      <c r="U984" s="6"/>
      <c r="V984" s="6"/>
      <c r="W984" s="6"/>
      <c r="X984" s="6"/>
      <c r="Y984" s="6"/>
      <c r="Z984" s="6"/>
      <c r="AA984" s="6"/>
      <c r="AB984" s="6"/>
      <c r="AC984" s="6"/>
      <c r="AD984" s="6"/>
      <c r="AE984" s="6"/>
      <c r="AF984" s="6"/>
      <c r="AG984" s="6"/>
      <c r="AH984" s="6"/>
      <c r="AI984" s="6"/>
      <c r="AJ984" s="6"/>
      <c r="AK984" s="6"/>
    </row>
    <row r="985" spans="1:37">
      <c r="A985" s="6"/>
      <c r="B985" s="3"/>
      <c r="C985" s="6"/>
      <c r="D985" s="6"/>
      <c r="E985" s="6"/>
      <c r="F985" s="6"/>
      <c r="G985" s="6"/>
      <c r="H985" s="6"/>
      <c r="I985" s="6"/>
      <c r="J985" s="19"/>
      <c r="K985" s="6"/>
      <c r="L985" s="3"/>
      <c r="M985" s="3"/>
      <c r="N985" s="3"/>
      <c r="O985" s="3"/>
      <c r="P985" s="3"/>
      <c r="Q985" s="3"/>
      <c r="R985" s="6"/>
      <c r="S985" s="6"/>
      <c r="T985" s="6"/>
      <c r="U985" s="6"/>
      <c r="V985" s="6"/>
      <c r="W985" s="6"/>
      <c r="X985" s="6"/>
      <c r="Y985" s="6"/>
      <c r="Z985" s="6"/>
      <c r="AA985" s="6"/>
      <c r="AB985" s="6"/>
      <c r="AC985" s="6"/>
      <c r="AD985" s="6"/>
      <c r="AE985" s="6"/>
      <c r="AF985" s="6"/>
      <c r="AG985" s="6"/>
      <c r="AH985" s="6"/>
      <c r="AI985" s="6"/>
      <c r="AJ985" s="6"/>
      <c r="AK985" s="6"/>
    </row>
    <row r="986" spans="1:37">
      <c r="A986" s="6"/>
      <c r="B986" s="3"/>
      <c r="C986" s="6"/>
      <c r="D986" s="6"/>
      <c r="E986" s="6"/>
      <c r="F986" s="6"/>
      <c r="G986" s="6"/>
      <c r="H986" s="6"/>
      <c r="I986" s="6"/>
      <c r="J986" s="19"/>
      <c r="K986" s="6"/>
      <c r="L986" s="3"/>
      <c r="M986" s="3"/>
      <c r="N986" s="3"/>
      <c r="O986" s="3"/>
      <c r="P986" s="3"/>
      <c r="Q986" s="3"/>
      <c r="R986" s="6"/>
      <c r="S986" s="6"/>
      <c r="T986" s="6"/>
      <c r="U986" s="6"/>
      <c r="V986" s="6"/>
      <c r="W986" s="6"/>
      <c r="X986" s="6"/>
      <c r="Y986" s="6"/>
      <c r="Z986" s="6"/>
      <c r="AA986" s="6"/>
      <c r="AB986" s="6"/>
      <c r="AC986" s="6"/>
      <c r="AD986" s="6"/>
      <c r="AE986" s="6"/>
      <c r="AF986" s="6"/>
      <c r="AG986" s="6"/>
      <c r="AH986" s="6"/>
      <c r="AI986" s="6"/>
      <c r="AJ986" s="6"/>
      <c r="AK986" s="6"/>
    </row>
    <row r="987" spans="1:37">
      <c r="A987" s="6"/>
      <c r="B987" s="3"/>
      <c r="C987" s="6"/>
      <c r="D987" s="6"/>
      <c r="E987" s="6"/>
      <c r="F987" s="6"/>
      <c r="G987" s="6"/>
      <c r="H987" s="6"/>
      <c r="I987" s="6"/>
      <c r="J987" s="19"/>
      <c r="K987" s="6"/>
      <c r="L987" s="3"/>
      <c r="M987" s="3"/>
      <c r="N987" s="3"/>
      <c r="O987" s="3"/>
      <c r="P987" s="3"/>
      <c r="Q987" s="3"/>
      <c r="R987" s="6"/>
      <c r="S987" s="6"/>
      <c r="T987" s="6"/>
      <c r="U987" s="6"/>
      <c r="V987" s="6"/>
      <c r="W987" s="6"/>
      <c r="X987" s="6"/>
      <c r="Y987" s="6"/>
      <c r="Z987" s="6"/>
      <c r="AA987" s="6"/>
      <c r="AB987" s="6"/>
      <c r="AC987" s="6"/>
      <c r="AD987" s="6"/>
      <c r="AE987" s="6"/>
      <c r="AF987" s="6"/>
      <c r="AG987" s="6"/>
      <c r="AH987" s="6"/>
      <c r="AI987" s="6"/>
      <c r="AJ987" s="6"/>
      <c r="AK987" s="6"/>
    </row>
    <row r="988" spans="1:37">
      <c r="A988" s="6"/>
      <c r="B988" s="3"/>
      <c r="C988" s="6"/>
      <c r="D988" s="6"/>
      <c r="E988" s="6"/>
      <c r="F988" s="6"/>
      <c r="G988" s="6"/>
      <c r="H988" s="6"/>
      <c r="I988" s="6"/>
      <c r="J988" s="19"/>
      <c r="K988" s="6"/>
      <c r="L988" s="3"/>
      <c r="M988" s="3"/>
      <c r="N988" s="3"/>
      <c r="O988" s="3"/>
      <c r="P988" s="3"/>
      <c r="Q988" s="3"/>
      <c r="R988" s="6"/>
      <c r="S988" s="6"/>
      <c r="T988" s="6"/>
      <c r="U988" s="6"/>
      <c r="V988" s="6"/>
      <c r="W988" s="6"/>
      <c r="X988" s="6"/>
      <c r="Y988" s="6"/>
      <c r="Z988" s="6"/>
      <c r="AA988" s="6"/>
      <c r="AB988" s="6"/>
      <c r="AC988" s="6"/>
      <c r="AD988" s="6"/>
      <c r="AE988" s="6"/>
      <c r="AF988" s="6"/>
      <c r="AG988" s="6"/>
      <c r="AH988" s="6"/>
      <c r="AI988" s="6"/>
      <c r="AJ988" s="6"/>
      <c r="AK988" s="6"/>
    </row>
    <row r="989" spans="1:37">
      <c r="A989" s="6"/>
      <c r="B989" s="3"/>
      <c r="C989" s="6"/>
      <c r="D989" s="6"/>
      <c r="E989" s="6"/>
      <c r="F989" s="6"/>
      <c r="G989" s="6"/>
      <c r="H989" s="6"/>
      <c r="I989" s="6"/>
      <c r="J989" s="19"/>
      <c r="K989" s="6"/>
      <c r="L989" s="3"/>
      <c r="M989" s="3"/>
      <c r="N989" s="3"/>
      <c r="O989" s="3"/>
      <c r="P989" s="3"/>
      <c r="Q989" s="3"/>
      <c r="R989" s="6"/>
      <c r="S989" s="6"/>
      <c r="T989" s="6"/>
      <c r="U989" s="6"/>
      <c r="V989" s="6"/>
      <c r="W989" s="6"/>
      <c r="X989" s="6"/>
      <c r="Y989" s="6"/>
      <c r="Z989" s="6"/>
      <c r="AA989" s="6"/>
      <c r="AB989" s="6"/>
      <c r="AC989" s="6"/>
      <c r="AD989" s="6"/>
      <c r="AE989" s="6"/>
      <c r="AF989" s="6"/>
      <c r="AG989" s="6"/>
      <c r="AH989" s="6"/>
      <c r="AI989" s="6"/>
      <c r="AJ989" s="6"/>
      <c r="AK989" s="6"/>
    </row>
    <row r="990" spans="1:37">
      <c r="A990" s="6"/>
      <c r="B990" s="3"/>
      <c r="C990" s="6"/>
      <c r="D990" s="6"/>
      <c r="E990" s="6"/>
      <c r="F990" s="6"/>
      <c r="G990" s="6"/>
      <c r="H990" s="6"/>
      <c r="I990" s="6"/>
      <c r="J990" s="19"/>
      <c r="K990" s="6"/>
      <c r="L990" s="3"/>
      <c r="M990" s="3"/>
      <c r="N990" s="3"/>
      <c r="O990" s="3"/>
      <c r="P990" s="3"/>
      <c r="Q990" s="3"/>
      <c r="R990" s="6"/>
      <c r="S990" s="6"/>
      <c r="T990" s="6"/>
      <c r="U990" s="6"/>
      <c r="V990" s="6"/>
      <c r="W990" s="6"/>
      <c r="X990" s="6"/>
      <c r="Y990" s="6"/>
      <c r="Z990" s="6"/>
      <c r="AA990" s="6"/>
      <c r="AB990" s="6"/>
      <c r="AC990" s="6"/>
      <c r="AD990" s="6"/>
      <c r="AE990" s="6"/>
      <c r="AF990" s="6"/>
      <c r="AG990" s="6"/>
      <c r="AH990" s="6"/>
      <c r="AI990" s="6"/>
      <c r="AJ990" s="6"/>
      <c r="AK990" s="6"/>
    </row>
    <row r="991" spans="1:37">
      <c r="A991" s="6"/>
      <c r="B991" s="3"/>
      <c r="C991" s="6"/>
      <c r="D991" s="6"/>
      <c r="E991" s="6"/>
      <c r="F991" s="6"/>
      <c r="G991" s="6"/>
      <c r="H991" s="6"/>
      <c r="I991" s="6"/>
      <c r="J991" s="19"/>
      <c r="K991" s="6"/>
      <c r="L991" s="3"/>
      <c r="M991" s="3"/>
      <c r="N991" s="3"/>
      <c r="O991" s="3"/>
      <c r="P991" s="3"/>
      <c r="Q991" s="3"/>
      <c r="R991" s="6"/>
      <c r="S991" s="6"/>
      <c r="T991" s="6"/>
      <c r="U991" s="6"/>
      <c r="V991" s="6"/>
      <c r="W991" s="6"/>
      <c r="X991" s="6"/>
      <c r="Y991" s="6"/>
      <c r="Z991" s="6"/>
      <c r="AA991" s="6"/>
      <c r="AB991" s="6"/>
      <c r="AC991" s="6"/>
      <c r="AD991" s="6"/>
      <c r="AE991" s="6"/>
      <c r="AF991" s="6"/>
      <c r="AG991" s="6"/>
      <c r="AH991" s="6"/>
      <c r="AI991" s="6"/>
      <c r="AJ991" s="6"/>
      <c r="AK991" s="6"/>
    </row>
    <row r="992" spans="1:37">
      <c r="A992" s="6"/>
      <c r="B992" s="3"/>
      <c r="C992" s="6"/>
      <c r="D992" s="6"/>
      <c r="E992" s="6"/>
      <c r="F992" s="6"/>
      <c r="G992" s="6"/>
      <c r="H992" s="6"/>
      <c r="I992" s="6"/>
      <c r="J992" s="19"/>
      <c r="K992" s="6"/>
      <c r="L992" s="3"/>
      <c r="M992" s="3"/>
      <c r="N992" s="3"/>
      <c r="O992" s="3"/>
      <c r="P992" s="3"/>
      <c r="Q992" s="3"/>
      <c r="R992" s="6"/>
      <c r="S992" s="6"/>
      <c r="T992" s="6"/>
      <c r="U992" s="6"/>
      <c r="V992" s="6"/>
      <c r="W992" s="6"/>
      <c r="X992" s="6"/>
      <c r="Y992" s="6"/>
      <c r="Z992" s="6"/>
      <c r="AA992" s="6"/>
      <c r="AB992" s="6"/>
      <c r="AC992" s="6"/>
      <c r="AD992" s="6"/>
      <c r="AE992" s="6"/>
      <c r="AF992" s="6"/>
      <c r="AG992" s="6"/>
      <c r="AH992" s="6"/>
      <c r="AI992" s="6"/>
      <c r="AJ992" s="6"/>
      <c r="AK992" s="6"/>
    </row>
    <row r="993" spans="1:37">
      <c r="A993" s="6"/>
      <c r="B993" s="3"/>
      <c r="C993" s="6"/>
      <c r="D993" s="6"/>
      <c r="E993" s="6"/>
      <c r="F993" s="6"/>
      <c r="G993" s="6"/>
      <c r="H993" s="6"/>
      <c r="I993" s="6"/>
      <c r="J993" s="19"/>
      <c r="K993" s="6"/>
      <c r="L993" s="3"/>
      <c r="M993" s="3"/>
      <c r="N993" s="3"/>
      <c r="O993" s="3"/>
      <c r="P993" s="3"/>
      <c r="Q993" s="3"/>
      <c r="R993" s="6"/>
      <c r="S993" s="6"/>
      <c r="T993" s="6"/>
      <c r="U993" s="6"/>
      <c r="V993" s="6"/>
      <c r="W993" s="6"/>
      <c r="X993" s="6"/>
      <c r="Y993" s="6"/>
      <c r="Z993" s="6"/>
      <c r="AA993" s="6"/>
      <c r="AB993" s="6"/>
      <c r="AC993" s="6"/>
      <c r="AD993" s="6"/>
      <c r="AE993" s="6"/>
      <c r="AF993" s="6"/>
      <c r="AG993" s="6"/>
      <c r="AH993" s="6"/>
      <c r="AI993" s="6"/>
      <c r="AJ993" s="6"/>
      <c r="AK993" s="6"/>
    </row>
    <row r="994" spans="1:37">
      <c r="A994" s="6"/>
      <c r="B994" s="3"/>
      <c r="C994" s="6"/>
      <c r="D994" s="6"/>
      <c r="E994" s="6"/>
      <c r="F994" s="6"/>
      <c r="G994" s="6"/>
      <c r="H994" s="6"/>
      <c r="I994" s="6"/>
      <c r="J994" s="19"/>
      <c r="K994" s="6"/>
      <c r="L994" s="3"/>
      <c r="M994" s="3"/>
      <c r="N994" s="3"/>
      <c r="O994" s="3"/>
      <c r="P994" s="3"/>
      <c r="Q994" s="3"/>
      <c r="R994" s="6"/>
      <c r="S994" s="6"/>
      <c r="T994" s="6"/>
      <c r="U994" s="6"/>
      <c r="V994" s="6"/>
      <c r="W994" s="6"/>
      <c r="X994" s="6"/>
      <c r="Y994" s="6"/>
      <c r="Z994" s="6"/>
      <c r="AA994" s="6"/>
      <c r="AB994" s="6"/>
      <c r="AC994" s="6"/>
      <c r="AD994" s="6"/>
      <c r="AE994" s="6"/>
      <c r="AF994" s="6"/>
      <c r="AG994" s="6"/>
      <c r="AH994" s="6"/>
      <c r="AI994" s="6"/>
      <c r="AJ994" s="6"/>
      <c r="AK994" s="6"/>
    </row>
    <row r="995" spans="1:37">
      <c r="A995" s="6"/>
      <c r="B995" s="3"/>
      <c r="C995" s="6"/>
      <c r="D995" s="6"/>
      <c r="E995" s="6"/>
      <c r="F995" s="6"/>
      <c r="G995" s="6"/>
      <c r="H995" s="6"/>
      <c r="I995" s="6"/>
      <c r="J995" s="19"/>
      <c r="K995" s="6"/>
      <c r="L995" s="3"/>
      <c r="M995" s="3"/>
      <c r="N995" s="3"/>
      <c r="O995" s="3"/>
      <c r="P995" s="3"/>
      <c r="Q995" s="3"/>
      <c r="R995" s="6"/>
      <c r="S995" s="6"/>
      <c r="T995" s="6"/>
      <c r="U995" s="6"/>
      <c r="V995" s="6"/>
      <c r="W995" s="6"/>
      <c r="X995" s="6"/>
      <c r="Y995" s="6"/>
      <c r="Z995" s="6"/>
      <c r="AA995" s="6"/>
      <c r="AB995" s="6"/>
      <c r="AC995" s="6"/>
      <c r="AD995" s="6"/>
      <c r="AE995" s="6"/>
      <c r="AF995" s="6"/>
      <c r="AG995" s="6"/>
      <c r="AH995" s="6"/>
      <c r="AI995" s="6"/>
      <c r="AJ995" s="6"/>
      <c r="AK995" s="6"/>
    </row>
    <row r="996" spans="1:37">
      <c r="A996" s="6"/>
      <c r="B996" s="3"/>
      <c r="C996" s="6"/>
      <c r="D996" s="6"/>
      <c r="E996" s="6"/>
      <c r="F996" s="6"/>
      <c r="G996" s="6"/>
      <c r="H996" s="6"/>
      <c r="I996" s="6"/>
      <c r="J996" s="19"/>
      <c r="K996" s="6"/>
      <c r="L996" s="3"/>
      <c r="M996" s="3"/>
      <c r="N996" s="3"/>
      <c r="O996" s="3"/>
      <c r="P996" s="3"/>
      <c r="Q996" s="3"/>
      <c r="R996" s="6"/>
      <c r="S996" s="6"/>
      <c r="T996" s="6"/>
      <c r="U996" s="6"/>
      <c r="V996" s="6"/>
      <c r="W996" s="6"/>
      <c r="X996" s="6"/>
      <c r="Y996" s="6"/>
      <c r="Z996" s="6"/>
      <c r="AA996" s="6"/>
      <c r="AB996" s="6"/>
      <c r="AC996" s="6"/>
      <c r="AD996" s="6"/>
      <c r="AE996" s="6"/>
      <c r="AF996" s="6"/>
      <c r="AG996" s="6"/>
      <c r="AH996" s="6"/>
      <c r="AI996" s="6"/>
      <c r="AJ996" s="6"/>
      <c r="AK996" s="6"/>
    </row>
    <row r="997" spans="1:37">
      <c r="A997" s="6"/>
      <c r="B997" s="3"/>
      <c r="C997" s="6"/>
      <c r="D997" s="6"/>
      <c r="E997" s="6"/>
      <c r="F997" s="6"/>
      <c r="G997" s="6"/>
      <c r="H997" s="6"/>
      <c r="I997" s="6"/>
      <c r="J997" s="19"/>
      <c r="K997" s="6"/>
      <c r="L997" s="3"/>
      <c r="M997" s="3"/>
      <c r="N997" s="3"/>
      <c r="O997" s="3"/>
      <c r="P997" s="3"/>
      <c r="Q997" s="3"/>
      <c r="R997" s="6"/>
      <c r="S997" s="6"/>
      <c r="T997" s="6"/>
      <c r="U997" s="6"/>
      <c r="V997" s="6"/>
      <c r="W997" s="6"/>
      <c r="X997" s="6"/>
      <c r="Y997" s="6"/>
      <c r="Z997" s="6"/>
      <c r="AA997" s="6"/>
      <c r="AB997" s="6"/>
      <c r="AC997" s="6"/>
      <c r="AD997" s="6"/>
      <c r="AE997" s="6"/>
      <c r="AF997" s="6"/>
      <c r="AG997" s="6"/>
      <c r="AH997" s="6"/>
      <c r="AI997" s="6"/>
      <c r="AJ997" s="6"/>
      <c r="AK997" s="6"/>
    </row>
    <row r="998" spans="1:37">
      <c r="A998" s="6"/>
      <c r="B998" s="3"/>
      <c r="C998" s="6"/>
      <c r="D998" s="6"/>
      <c r="E998" s="6"/>
      <c r="F998" s="6"/>
      <c r="G998" s="6"/>
      <c r="H998" s="6"/>
      <c r="I998" s="6"/>
      <c r="J998" s="19"/>
      <c r="K998" s="6"/>
      <c r="L998" s="3"/>
      <c r="M998" s="3"/>
      <c r="N998" s="3"/>
      <c r="O998" s="3"/>
      <c r="P998" s="3"/>
      <c r="Q998" s="3"/>
      <c r="R998" s="6"/>
      <c r="S998" s="6"/>
      <c r="T998" s="6"/>
      <c r="U998" s="6"/>
      <c r="V998" s="6"/>
      <c r="W998" s="6"/>
      <c r="X998" s="6"/>
      <c r="Y998" s="6"/>
      <c r="Z998" s="6"/>
      <c r="AA998" s="6"/>
      <c r="AB998" s="6"/>
      <c r="AC998" s="6"/>
      <c r="AD998" s="6"/>
      <c r="AE998" s="6"/>
      <c r="AF998" s="6"/>
      <c r="AG998" s="6"/>
      <c r="AH998" s="6"/>
      <c r="AI998" s="6"/>
      <c r="AJ998" s="6"/>
      <c r="AK998" s="6"/>
    </row>
  </sheetData>
  <autoFilter ref="A1:AI1" xr:uid="{00000000-0009-0000-0000-000001000000}">
    <filterColumn colId="2" showButton="0"/>
    <filterColumn colId="3" showButton="0"/>
    <filterColumn colId="4" showButton="0"/>
    <filterColumn colId="5" showButton="0"/>
    <filterColumn colId="6" showButton="0"/>
    <filterColumn colId="11" showButton="0"/>
    <filterColumn colId="12" showButton="0"/>
    <filterColumn colId="13" showButton="0"/>
    <filterColumn colId="14" showButton="0"/>
    <filterColumn colId="15"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sortState ref="A3:AI381">
      <sortCondition descending="1" ref="A2:A381"/>
    </sortState>
  </autoFilter>
  <mergeCells count="3">
    <mergeCell ref="C1:H1"/>
    <mergeCell ref="L1:Q1"/>
    <mergeCell ref="T1:AH1"/>
  </mergeCells>
  <hyperlinks>
    <hyperlink ref="AI175" r:id="rId1" xr:uid="{00000000-0004-0000-0100-000000000000}"/>
    <hyperlink ref="AI82" r:id="rId2" xr:uid="{00000000-0004-0000-0100-000001000000}"/>
    <hyperlink ref="AI241" r:id="rId3" xr:uid="{00000000-0004-0000-0100-000002000000}"/>
    <hyperlink ref="AI211" r:id="rId4" xr:uid="{00000000-0004-0000-0100-000003000000}"/>
    <hyperlink ref="AI44" r:id="rId5" xr:uid="{00000000-0004-0000-0100-000004000000}"/>
    <hyperlink ref="AI53" r:id="rId6" xr:uid="{00000000-0004-0000-0100-000005000000}"/>
    <hyperlink ref="AI242" r:id="rId7" xr:uid="{00000000-0004-0000-0100-000006000000}"/>
    <hyperlink ref="AI176" r:id="rId8" xr:uid="{00000000-0004-0000-0100-000007000000}"/>
    <hyperlink ref="AI212" r:id="rId9" location=".WM-QlhicaRs" xr:uid="{00000000-0004-0000-0100-000008000000}"/>
    <hyperlink ref="AI380" r:id="rId10" xr:uid="{00000000-0004-0000-0100-000009000000}"/>
    <hyperlink ref="AI54" r:id="rId11" xr:uid="{00000000-0004-0000-0100-00000A000000}"/>
    <hyperlink ref="AI95" r:id="rId12" xr:uid="{00000000-0004-0000-0100-00000B000000}"/>
    <hyperlink ref="AI3" r:id="rId13" xr:uid="{00000000-0004-0000-0100-00000C000000}"/>
    <hyperlink ref="AI91" r:id="rId14" xr:uid="{00000000-0004-0000-0100-00000D000000}"/>
    <hyperlink ref="AI22" r:id="rId15" xr:uid="{00000000-0004-0000-0100-00000E000000}"/>
    <hyperlink ref="AI191" r:id="rId16" xr:uid="{00000000-0004-0000-0100-00000F000000}"/>
    <hyperlink ref="AI4" r:id="rId17" xr:uid="{00000000-0004-0000-0100-000010000000}"/>
    <hyperlink ref="AI116" r:id="rId18" xr:uid="{00000000-0004-0000-0100-000011000000}"/>
    <hyperlink ref="AI149" r:id="rId19" xr:uid="{00000000-0004-0000-0100-000012000000}"/>
    <hyperlink ref="AI150" r:id="rId20" xr:uid="{00000000-0004-0000-0100-000013000000}"/>
    <hyperlink ref="AI151" r:id="rId21" xr:uid="{00000000-0004-0000-0100-000014000000}"/>
    <hyperlink ref="AI135" r:id="rId22" location="AN=95606052&amp;db=sih" xr:uid="{00000000-0004-0000-0100-000015000000}"/>
    <hyperlink ref="AI251" r:id="rId23" xr:uid="{00000000-0004-0000-0100-000016000000}"/>
    <hyperlink ref="AI252" r:id="rId24" xr:uid="{00000000-0004-0000-0100-000017000000}"/>
    <hyperlink ref="AI152" r:id="rId25" xr:uid="{00000000-0004-0000-0100-000018000000}"/>
    <hyperlink ref="AI136" r:id="rId26" xr:uid="{00000000-0004-0000-0100-000019000000}"/>
    <hyperlink ref="AI229" r:id="rId27" xr:uid="{00000000-0004-0000-0100-00001A000000}"/>
    <hyperlink ref="AI192" r:id="rId28" xr:uid="{00000000-0004-0000-0100-00001B000000}"/>
    <hyperlink ref="AI193" r:id="rId29" xr:uid="{00000000-0004-0000-0100-00001C000000}"/>
    <hyperlink ref="AI230" r:id="rId30" xr:uid="{00000000-0004-0000-0100-00001D000000}"/>
    <hyperlink ref="AI55" r:id="rId31" location="page=169" xr:uid="{00000000-0004-0000-0100-00001E000000}"/>
    <hyperlink ref="AI97" r:id="rId32" xr:uid="{00000000-0004-0000-0100-00001F000000}"/>
    <hyperlink ref="AI346" r:id="rId33" location="page=169" xr:uid="{00000000-0004-0000-0100-000020000000}"/>
    <hyperlink ref="AI153" r:id="rId34" xr:uid="{00000000-0004-0000-0100-000021000000}"/>
    <hyperlink ref="AI137" r:id="rId35" xr:uid="{00000000-0004-0000-0100-000022000000}"/>
    <hyperlink ref="AI138" r:id="rId36" xr:uid="{00000000-0004-0000-0100-000023000000}"/>
    <hyperlink ref="AI117" r:id="rId37" xr:uid="{00000000-0004-0000-0100-000024000000}"/>
    <hyperlink ref="AI154" r:id="rId38" xr:uid="{00000000-0004-0000-0100-000025000000}"/>
    <hyperlink ref="AI253" r:id="rId39" xr:uid="{00000000-0004-0000-0100-000026000000}"/>
    <hyperlink ref="AI71" r:id="rId40" xr:uid="{00000000-0004-0000-0100-000027000000}"/>
    <hyperlink ref="AI243" r:id="rId41" xr:uid="{00000000-0004-0000-0100-000028000000}"/>
    <hyperlink ref="AI155" r:id="rId42" location="page=169" xr:uid="{00000000-0004-0000-0100-000029000000}"/>
    <hyperlink ref="AI23" r:id="rId43" xr:uid="{00000000-0004-0000-0100-00002A000000}"/>
    <hyperlink ref="AI98" r:id="rId44" xr:uid="{00000000-0004-0000-0100-00002B000000}"/>
    <hyperlink ref="AI194" r:id="rId45" xr:uid="{00000000-0004-0000-0100-00002C000000}"/>
    <hyperlink ref="AI99" r:id="rId46" xr:uid="{00000000-0004-0000-0100-00002D000000}"/>
    <hyperlink ref="AI299" r:id="rId47" xr:uid="{00000000-0004-0000-0100-00002E000000}"/>
    <hyperlink ref="AI45" r:id="rId48" xr:uid="{00000000-0004-0000-0100-00002F000000}"/>
    <hyperlink ref="AI118" r:id="rId49" xr:uid="{00000000-0004-0000-0100-000030000000}"/>
    <hyperlink ref="AI231" r:id="rId50" xr:uid="{00000000-0004-0000-0100-000031000000}"/>
    <hyperlink ref="AI282" r:id="rId51" xr:uid="{00000000-0004-0000-0100-000032000000}"/>
    <hyperlink ref="AI298" r:id="rId52" xr:uid="{00000000-0004-0000-0100-000033000000}"/>
    <hyperlink ref="AI100" r:id="rId53" xr:uid="{00000000-0004-0000-0100-000034000000}"/>
    <hyperlink ref="AI56" r:id="rId54" location="page=169" xr:uid="{00000000-0004-0000-0100-000035000000}"/>
    <hyperlink ref="AI177" r:id="rId55" xr:uid="{00000000-0004-0000-0100-000036000000}"/>
    <hyperlink ref="AI182" r:id="rId56" xr:uid="{00000000-0004-0000-0100-000037000000}"/>
    <hyperlink ref="AI283" r:id="rId57" xr:uid="{00000000-0004-0000-0100-000038000000}"/>
    <hyperlink ref="AI254" r:id="rId58" xr:uid="{00000000-0004-0000-0100-000039000000}"/>
    <hyperlink ref="AI119" r:id="rId59" xr:uid="{00000000-0004-0000-0100-00003A000000}"/>
    <hyperlink ref="AI101" r:id="rId60" xr:uid="{00000000-0004-0000-0100-00003B000000}"/>
    <hyperlink ref="AI102" r:id="rId61" xr:uid="{00000000-0004-0000-0100-00003C000000}"/>
    <hyperlink ref="AI278" r:id="rId62" xr:uid="{00000000-0004-0000-0100-00003D000000}"/>
    <hyperlink ref="AI5" r:id="rId63" xr:uid="{00000000-0004-0000-0100-00003E000000}"/>
    <hyperlink ref="AI178" r:id="rId64" xr:uid="{00000000-0004-0000-0100-00003F000000}"/>
    <hyperlink ref="AI156" r:id="rId65" location="page=169" xr:uid="{00000000-0004-0000-0100-000040000000}"/>
    <hyperlink ref="AI157" r:id="rId66" xr:uid="{00000000-0004-0000-0100-000041000000}"/>
    <hyperlink ref="AI232" r:id="rId67" xr:uid="{00000000-0004-0000-0100-000042000000}"/>
    <hyperlink ref="AI139" r:id="rId68" xr:uid="{00000000-0004-0000-0100-000043000000}"/>
    <hyperlink ref="AI244" r:id="rId69" xr:uid="{00000000-0004-0000-0100-000044000000}"/>
    <hyperlink ref="AI57" r:id="rId70" location="page=169" xr:uid="{00000000-0004-0000-0100-000045000000}"/>
    <hyperlink ref="AI6" r:id="rId71" xr:uid="{00000000-0004-0000-0100-000046000000}"/>
    <hyperlink ref="AI213" r:id="rId72" xr:uid="{00000000-0004-0000-0100-000047000000}"/>
    <hyperlink ref="AI269" r:id="rId73" xr:uid="{00000000-0004-0000-0100-000048000000}"/>
    <hyperlink ref="AI46" r:id="rId74" xr:uid="{00000000-0004-0000-0100-000049000000}"/>
    <hyperlink ref="AI158" r:id="rId75" xr:uid="{00000000-0004-0000-0100-00004A000000}"/>
    <hyperlink ref="AI159" r:id="rId76" xr:uid="{00000000-0004-0000-0100-00004B000000}"/>
    <hyperlink ref="AI58" r:id="rId77" xr:uid="{00000000-0004-0000-0100-00004C000000}"/>
    <hyperlink ref="AI47" r:id="rId78" xr:uid="{00000000-0004-0000-0100-00004D000000}"/>
    <hyperlink ref="AI245" r:id="rId79" xr:uid="{00000000-0004-0000-0100-00004E000000}"/>
    <hyperlink ref="AI24" r:id="rId80" xr:uid="{00000000-0004-0000-0100-00004F000000}"/>
    <hyperlink ref="AI25" r:id="rId81" xr:uid="{00000000-0004-0000-0100-000050000000}"/>
    <hyperlink ref="AI87" r:id="rId82" xr:uid="{00000000-0004-0000-0100-000051000000}"/>
    <hyperlink ref="AI26" r:id="rId83" xr:uid="{00000000-0004-0000-0100-000052000000}"/>
    <hyperlink ref="AI214" r:id="rId84" xr:uid="{00000000-0004-0000-0100-000053000000}"/>
    <hyperlink ref="AI120" r:id="rId85" xr:uid="{00000000-0004-0000-0100-000054000000}"/>
    <hyperlink ref="AI306" r:id="rId86" xr:uid="{00000000-0004-0000-0100-000055000000}"/>
    <hyperlink ref="AI7" r:id="rId87" xr:uid="{00000000-0004-0000-0100-000056000000}"/>
    <hyperlink ref="AI27" r:id="rId88" xr:uid="{00000000-0004-0000-0100-000057000000}"/>
    <hyperlink ref="AI59" r:id="rId89" xr:uid="{00000000-0004-0000-0100-000058000000}"/>
    <hyperlink ref="AI48" r:id="rId90" xr:uid="{00000000-0004-0000-0100-000059000000}"/>
    <hyperlink ref="AI208" r:id="rId91" xr:uid="{00000000-0004-0000-0100-00005A000000}"/>
    <hyperlink ref="AI255" r:id="rId92" xr:uid="{00000000-0004-0000-0100-00005B000000}"/>
    <hyperlink ref="AI121" r:id="rId93" xr:uid="{00000000-0004-0000-0100-00005C000000}"/>
    <hyperlink ref="AI369" r:id="rId94" xr:uid="{00000000-0004-0000-0100-00005D000000}"/>
    <hyperlink ref="AI160" r:id="rId95" xr:uid="{00000000-0004-0000-0100-00005E000000}"/>
    <hyperlink ref="AI179" r:id="rId96" xr:uid="{00000000-0004-0000-0100-00005F000000}"/>
    <hyperlink ref="AI61" r:id="rId97" location=".WM-PYRicaRs" xr:uid="{00000000-0004-0000-0100-000060000000}"/>
    <hyperlink ref="AI81" r:id="rId98" xr:uid="{00000000-0004-0000-0100-000061000000}"/>
    <hyperlink ref="AI103" r:id="rId99" xr:uid="{00000000-0004-0000-0100-000062000000}"/>
    <hyperlink ref="AI256" r:id="rId100" xr:uid="{00000000-0004-0000-0100-000063000000}"/>
    <hyperlink ref="AI215" r:id="rId101" xr:uid="{00000000-0004-0000-0100-000064000000}"/>
    <hyperlink ref="AI246" r:id="rId102" xr:uid="{00000000-0004-0000-0100-000065000000}"/>
    <hyperlink ref="AI8" r:id="rId103" xr:uid="{00000000-0004-0000-0100-000066000000}"/>
    <hyperlink ref="AI9" r:id="rId104" xr:uid="{00000000-0004-0000-0100-000067000000}"/>
    <hyperlink ref="AI289" r:id="rId105" xr:uid="{00000000-0004-0000-0100-000068000000}"/>
    <hyperlink ref="AI309" r:id="rId106" xr:uid="{00000000-0004-0000-0100-000069000000}"/>
    <hyperlink ref="AI122" r:id="rId107" xr:uid="{00000000-0004-0000-0100-00006A000000}"/>
    <hyperlink ref="AI72" r:id="rId108" xr:uid="{00000000-0004-0000-0100-00006B000000}"/>
    <hyperlink ref="AI216" r:id="rId109" xr:uid="{00000000-0004-0000-0100-00006C000000}"/>
    <hyperlink ref="AI123" r:id="rId110" xr:uid="{00000000-0004-0000-0100-00006D000000}"/>
    <hyperlink ref="AI233" r:id="rId111" xr:uid="{00000000-0004-0000-0100-00006E000000}"/>
    <hyperlink ref="AI285" r:id="rId112" xr:uid="{00000000-0004-0000-0100-00006F000000}"/>
    <hyperlink ref="AI196" r:id="rId113" xr:uid="{00000000-0004-0000-0100-000070000000}"/>
    <hyperlink ref="AI332" r:id="rId114" xr:uid="{00000000-0004-0000-0100-000071000000}"/>
    <hyperlink ref="AI273" r:id="rId115" xr:uid="{00000000-0004-0000-0100-000072000000}"/>
    <hyperlink ref="AI343" r:id="rId116" xr:uid="{00000000-0004-0000-0100-000073000000}"/>
    <hyperlink ref="AI104" r:id="rId117" xr:uid="{00000000-0004-0000-0100-000074000000}"/>
    <hyperlink ref="AI73" r:id="rId118" xr:uid="{00000000-0004-0000-0100-000075000000}"/>
    <hyperlink ref="AI370" r:id="rId119" xr:uid="{00000000-0004-0000-0100-000076000000}"/>
    <hyperlink ref="AI337" r:id="rId120" xr:uid="{00000000-0004-0000-0100-000077000000}"/>
    <hyperlink ref="AI10" r:id="rId121" xr:uid="{00000000-0004-0000-0100-000078000000}"/>
    <hyperlink ref="AI11" r:id="rId122" xr:uid="{00000000-0004-0000-0100-000079000000}"/>
    <hyperlink ref="AI74" r:id="rId123" xr:uid="{00000000-0004-0000-0100-00007A000000}"/>
    <hyperlink ref="AI28" r:id="rId124" xr:uid="{00000000-0004-0000-0100-00007B000000}"/>
    <hyperlink ref="AI375" r:id="rId125" xr:uid="{00000000-0004-0000-0100-00007C000000}"/>
    <hyperlink ref="AI105" r:id="rId126" xr:uid="{00000000-0004-0000-0100-00007D000000}"/>
    <hyperlink ref="AI92" r:id="rId127" xr:uid="{00000000-0004-0000-0100-00007E000000}"/>
    <hyperlink ref="AI88" r:id="rId128" xr:uid="{00000000-0004-0000-0100-00007F000000}"/>
    <hyperlink ref="AI12" r:id="rId129" xr:uid="{00000000-0004-0000-0100-000080000000}"/>
    <hyperlink ref="AI49" r:id="rId130" xr:uid="{00000000-0004-0000-0100-000081000000}"/>
    <hyperlink ref="AI338" r:id="rId131" xr:uid="{00000000-0004-0000-0100-000082000000}"/>
    <hyperlink ref="AI358" r:id="rId132" xr:uid="{00000000-0004-0000-0100-000083000000}"/>
    <hyperlink ref="AI161" r:id="rId133" xr:uid="{00000000-0004-0000-0100-000084000000}"/>
    <hyperlink ref="AI339" r:id="rId134" xr:uid="{00000000-0004-0000-0100-000085000000}"/>
    <hyperlink ref="AI62" r:id="rId135" xr:uid="{00000000-0004-0000-0100-000086000000}"/>
    <hyperlink ref="AI124" r:id="rId136" xr:uid="{00000000-0004-0000-0100-000087000000}"/>
    <hyperlink ref="AI340" r:id="rId137" xr:uid="{00000000-0004-0000-0100-000088000000}"/>
    <hyperlink ref="AI63" r:id="rId138" xr:uid="{00000000-0004-0000-0100-000089000000}"/>
    <hyperlink ref="AI347" r:id="rId139" xr:uid="{00000000-0004-0000-0100-00008A000000}"/>
    <hyperlink ref="AI333" r:id="rId140" xr:uid="{00000000-0004-0000-0100-00008B000000}"/>
    <hyperlink ref="AI13" r:id="rId141" xr:uid="{00000000-0004-0000-0100-00008C000000}"/>
    <hyperlink ref="AI29" r:id="rId142" xr:uid="{00000000-0004-0000-0100-00008D000000}"/>
    <hyperlink ref="AI348" r:id="rId143" xr:uid="{00000000-0004-0000-0100-00008E000000}"/>
    <hyperlink ref="AI197" r:id="rId144" xr:uid="{00000000-0004-0000-0100-00008F000000}"/>
    <hyperlink ref="AI341" r:id="rId145" xr:uid="{00000000-0004-0000-0100-000090000000}"/>
    <hyperlink ref="AI106" r:id="rId146" xr:uid="{00000000-0004-0000-0100-000091000000}"/>
    <hyperlink ref="AI350" r:id="rId147" xr:uid="{00000000-0004-0000-0100-000092000000}"/>
    <hyperlink ref="AI183" r:id="rId148" xr:uid="{00000000-0004-0000-0100-000093000000}"/>
    <hyperlink ref="AI300" r:id="rId149" xr:uid="{00000000-0004-0000-0100-000094000000}"/>
    <hyperlink ref="AI328" r:id="rId150" xr:uid="{00000000-0004-0000-0100-000095000000}"/>
    <hyperlink ref="AI290" r:id="rId151" location="page=169" xr:uid="{00000000-0004-0000-0100-000096000000}"/>
    <hyperlink ref="AI257" r:id="rId152" xr:uid="{00000000-0004-0000-0100-000097000000}"/>
    <hyperlink ref="AI162" r:id="rId153" location=".WM-QXhicaRs" xr:uid="{00000000-0004-0000-0100-000098000000}"/>
    <hyperlink ref="AI344" r:id="rId154" xr:uid="{00000000-0004-0000-0100-000099000000}"/>
    <hyperlink ref="AI180" r:id="rId155" location=".WM-P7hicaRs" xr:uid="{00000000-0004-0000-0100-00009A000000}"/>
    <hyperlink ref="AI93" r:id="rId156" xr:uid="{00000000-0004-0000-0100-00009B000000}"/>
    <hyperlink ref="AI234" r:id="rId157" location=".WM-TlRicaRs" xr:uid="{00000000-0004-0000-0100-00009C000000}"/>
    <hyperlink ref="AI279" r:id="rId158" location=".WM-QFhicaRs" xr:uid="{00000000-0004-0000-0100-00009D000000}"/>
    <hyperlink ref="AI198" r:id="rId159" location=".WM-PZRicaRs" xr:uid="{00000000-0004-0000-0100-00009E000000}"/>
    <hyperlink ref="AI296" r:id="rId160" location=".WM-TfhicaRs" xr:uid="{00000000-0004-0000-0100-00009F000000}"/>
    <hyperlink ref="AI334" r:id="rId161" xr:uid="{00000000-0004-0000-0100-0000A0000000}"/>
    <hyperlink ref="AI217" r:id="rId162" xr:uid="{00000000-0004-0000-0100-0000A1000000}"/>
    <hyperlink ref="AI141" r:id="rId163" xr:uid="{00000000-0004-0000-0100-0000A2000000}"/>
    <hyperlink ref="AI310" r:id="rId164" xr:uid="{00000000-0004-0000-0100-0000A3000000}"/>
    <hyperlink ref="AI30" r:id="rId165" xr:uid="{00000000-0004-0000-0100-0000A4000000}"/>
    <hyperlink ref="AI76" r:id="rId166" xr:uid="{00000000-0004-0000-0100-0000A5000000}"/>
    <hyperlink ref="AI376" r:id="rId167" xr:uid="{00000000-0004-0000-0100-0000A6000000}"/>
    <hyperlink ref="AI366" r:id="rId168" xr:uid="{00000000-0004-0000-0100-0000A7000000}"/>
    <hyperlink ref="AI377" r:id="rId169" xr:uid="{00000000-0004-0000-0100-0000A8000000}"/>
    <hyperlink ref="AI199" r:id="rId170" xr:uid="{00000000-0004-0000-0100-0000A9000000}"/>
    <hyperlink ref="AI371" r:id="rId171" xr:uid="{00000000-0004-0000-0100-0000AA000000}"/>
    <hyperlink ref="AI64" r:id="rId172" xr:uid="{00000000-0004-0000-0100-0000AB000000}"/>
    <hyperlink ref="AI125" r:id="rId173" xr:uid="{00000000-0004-0000-0100-0000AC000000}"/>
    <hyperlink ref="AI50" r:id="rId174" xr:uid="{00000000-0004-0000-0100-0000AD000000}"/>
    <hyperlink ref="AI96" r:id="rId175" xr:uid="{00000000-0004-0000-0100-0000AE000000}"/>
    <hyperlink ref="AI209" r:id="rId176" xr:uid="{00000000-0004-0000-0100-0000AF000000}"/>
    <hyperlink ref="AI218" r:id="rId177" xr:uid="{00000000-0004-0000-0100-0000B0000000}"/>
    <hyperlink ref="AI142" r:id="rId178" xr:uid="{00000000-0004-0000-0100-0000B1000000}"/>
    <hyperlink ref="AI163" r:id="rId179" location="page=169" xr:uid="{00000000-0004-0000-0100-0000B2000000}"/>
    <hyperlink ref="AI367" r:id="rId180" xr:uid="{00000000-0004-0000-0100-0000B3000000}"/>
    <hyperlink ref="AI372" r:id="rId181" xr:uid="{00000000-0004-0000-0100-0000B4000000}"/>
    <hyperlink ref="AI301" r:id="rId182" xr:uid="{00000000-0004-0000-0100-0000B5000000}"/>
    <hyperlink ref="AI126" r:id="rId183" xr:uid="{00000000-0004-0000-0100-0000B6000000}"/>
    <hyperlink ref="AI219" r:id="rId184" xr:uid="{00000000-0004-0000-0100-0000B7000000}"/>
    <hyperlink ref="AI77" r:id="rId185" xr:uid="{00000000-0004-0000-0100-0000B8000000}"/>
    <hyperlink ref="AI184" r:id="rId186" xr:uid="{00000000-0004-0000-0100-0000B9000000}"/>
    <hyperlink ref="AI164" r:id="rId187" xr:uid="{00000000-0004-0000-0100-0000BA000000}"/>
    <hyperlink ref="AI307" r:id="rId188" xr:uid="{00000000-0004-0000-0100-0000BB000000}"/>
    <hyperlink ref="AI200" r:id="rId189" xr:uid="{00000000-0004-0000-0100-0000BC000000}"/>
    <hyperlink ref="AI274" r:id="rId190" xr:uid="{00000000-0004-0000-0100-0000BD000000}"/>
    <hyperlink ref="AI235" r:id="rId191" xr:uid="{00000000-0004-0000-0100-0000BE000000}"/>
    <hyperlink ref="AI363" r:id="rId192" xr:uid="{00000000-0004-0000-0100-0000BF000000}"/>
    <hyperlink ref="AI329" r:id="rId193" xr:uid="{00000000-0004-0000-0100-0000C0000000}"/>
    <hyperlink ref="AI258" r:id="rId194" xr:uid="{00000000-0004-0000-0100-0000C1000000}"/>
    <hyperlink ref="AI31" r:id="rId195" xr:uid="{00000000-0004-0000-0100-0000C2000000}"/>
    <hyperlink ref="AI185" r:id="rId196" xr:uid="{00000000-0004-0000-0100-0000C3000000}"/>
    <hyperlink ref="AI330" r:id="rId197" xr:uid="{00000000-0004-0000-0100-0000C4000000}"/>
    <hyperlink ref="AI311" r:id="rId198" xr:uid="{00000000-0004-0000-0100-0000C5000000}"/>
    <hyperlink ref="AI287" r:id="rId199" xr:uid="{00000000-0004-0000-0100-0000C6000000}"/>
    <hyperlink ref="AI320" r:id="rId200" xr:uid="{00000000-0004-0000-0100-0000C7000000}"/>
    <hyperlink ref="AI65" r:id="rId201" xr:uid="{00000000-0004-0000-0100-0000C8000000}"/>
    <hyperlink ref="AI32" r:id="rId202" xr:uid="{00000000-0004-0000-0100-0000C9000000}"/>
    <hyperlink ref="AI51" r:id="rId203" xr:uid="{00000000-0004-0000-0100-0000CA000000}"/>
    <hyperlink ref="AI220" r:id="rId204" xr:uid="{00000000-0004-0000-0100-0000CB000000}"/>
    <hyperlink ref="AI186" r:id="rId205" xr:uid="{00000000-0004-0000-0100-0000CC000000}"/>
    <hyperlink ref="AI286" r:id="rId206" xr:uid="{00000000-0004-0000-0100-0000CD000000}"/>
    <hyperlink ref="AI90" r:id="rId207" xr:uid="{00000000-0004-0000-0100-0000CE000000}"/>
    <hyperlink ref="AI316" r:id="rId208" xr:uid="{00000000-0004-0000-0100-0000CF000000}"/>
    <hyperlink ref="AI201" r:id="rId209" xr:uid="{00000000-0004-0000-0100-0000D0000000}"/>
    <hyperlink ref="AI14" r:id="rId210" xr:uid="{00000000-0004-0000-0100-0000D1000000}"/>
    <hyperlink ref="AI221" r:id="rId211" xr:uid="{00000000-0004-0000-0100-0000D2000000}"/>
    <hyperlink ref="AI259" r:id="rId212" xr:uid="{00000000-0004-0000-0100-0000D3000000}"/>
    <hyperlink ref="AI280" r:id="rId213" xr:uid="{00000000-0004-0000-0100-0000D4000000}"/>
    <hyperlink ref="AI127" r:id="rId214" xr:uid="{00000000-0004-0000-0100-0000D5000000}"/>
    <hyperlink ref="AI222" r:id="rId215" location="AN=115952952&amp;db=aph" xr:uid="{00000000-0004-0000-0100-0000D6000000}"/>
    <hyperlink ref="AI33" r:id="rId216" xr:uid="{00000000-0004-0000-0100-0000D7000000}"/>
    <hyperlink ref="AI143" r:id="rId217" xr:uid="{00000000-0004-0000-0100-0000D8000000}"/>
    <hyperlink ref="AI128" r:id="rId218" xr:uid="{00000000-0004-0000-0100-0000D9000000}"/>
    <hyperlink ref="AI165" r:id="rId219" xr:uid="{00000000-0004-0000-0100-0000DA000000}"/>
    <hyperlink ref="AI107" r:id="rId220" xr:uid="{00000000-0004-0000-0100-0000DB000000}"/>
    <hyperlink ref="AI108" r:id="rId221" xr:uid="{00000000-0004-0000-0100-0000DC000000}"/>
    <hyperlink ref="AI15" r:id="rId222" xr:uid="{00000000-0004-0000-0100-0000DD000000}"/>
    <hyperlink ref="AI321" r:id="rId223" xr:uid="{00000000-0004-0000-0100-0000DE000000}"/>
    <hyperlink ref="AI378" r:id="rId224" xr:uid="{00000000-0004-0000-0100-0000DF000000}"/>
    <hyperlink ref="AI247" r:id="rId225" xr:uid="{00000000-0004-0000-0100-0000E0000000}"/>
    <hyperlink ref="AI292" r:id="rId226" xr:uid="{00000000-0004-0000-0100-0000E1000000}"/>
    <hyperlink ref="AI284" r:id="rId227" xr:uid="{00000000-0004-0000-0100-0000E2000000}"/>
    <hyperlink ref="AI302" r:id="rId228" xr:uid="{00000000-0004-0000-0100-0000E3000000}"/>
    <hyperlink ref="AI351" r:id="rId229" xr:uid="{00000000-0004-0000-0100-0000E4000000}"/>
    <hyperlink ref="AI34" r:id="rId230" xr:uid="{00000000-0004-0000-0100-0000E5000000}"/>
    <hyperlink ref="AI83" r:id="rId231" xr:uid="{00000000-0004-0000-0100-0000E6000000}"/>
    <hyperlink ref="AI52" r:id="rId232" xr:uid="{00000000-0004-0000-0100-0000E7000000}"/>
    <hyperlink ref="AI16" r:id="rId233" xr:uid="{00000000-0004-0000-0100-0000E8000000}"/>
    <hyperlink ref="AI166" r:id="rId234" xr:uid="{00000000-0004-0000-0100-0000E9000000}"/>
    <hyperlink ref="AI275" r:id="rId235" xr:uid="{00000000-0004-0000-0100-0000EA000000}"/>
    <hyperlink ref="AI236" r:id="rId236" xr:uid="{00000000-0004-0000-0100-0000EB000000}"/>
    <hyperlink ref="AI17" r:id="rId237" xr:uid="{00000000-0004-0000-0100-0000EC000000}"/>
    <hyperlink ref="AI260" r:id="rId238" xr:uid="{00000000-0004-0000-0100-0000ED000000}"/>
    <hyperlink ref="AI129" r:id="rId239" xr:uid="{00000000-0004-0000-0100-0000EE000000}"/>
    <hyperlink ref="AI312" r:id="rId240" xr:uid="{00000000-0004-0000-0100-0000EF000000}"/>
    <hyperlink ref="AI35" r:id="rId241" xr:uid="{00000000-0004-0000-0100-0000F0000000}"/>
    <hyperlink ref="AI295" r:id="rId242" xr:uid="{00000000-0004-0000-0100-0000F1000000}"/>
    <hyperlink ref="AI293" r:id="rId243" xr:uid="{00000000-0004-0000-0100-0000F2000000}"/>
    <hyperlink ref="AI36" r:id="rId244" xr:uid="{00000000-0004-0000-0100-0000F3000000}"/>
    <hyperlink ref="AI89" r:id="rId245" xr:uid="{00000000-0004-0000-0100-0000F4000000}"/>
    <hyperlink ref="AI167" r:id="rId246" location="page=169" xr:uid="{00000000-0004-0000-0100-0000F5000000}"/>
    <hyperlink ref="AI168" r:id="rId247" xr:uid="{00000000-0004-0000-0100-0000F6000000}"/>
    <hyperlink ref="AI349" r:id="rId248" xr:uid="{00000000-0004-0000-0100-0000F7000000}"/>
    <hyperlink ref="AI130" r:id="rId249" xr:uid="{00000000-0004-0000-0100-0000F8000000}"/>
    <hyperlink ref="AI364" r:id="rId250" xr:uid="{00000000-0004-0000-0100-0000F9000000}"/>
    <hyperlink ref="AI359" r:id="rId251" xr:uid="{00000000-0004-0000-0100-0000FA000000}"/>
    <hyperlink ref="AI368" r:id="rId252" xr:uid="{00000000-0004-0000-0100-0000FB000000}"/>
    <hyperlink ref="AI202" r:id="rId253" xr:uid="{00000000-0004-0000-0100-0000FC000000}"/>
    <hyperlink ref="AI373" r:id="rId254" xr:uid="{00000000-0004-0000-0100-0000FD000000}"/>
    <hyperlink ref="AI294" r:id="rId255" xr:uid="{00000000-0004-0000-0100-0000FE000000}"/>
    <hyperlink ref="AI84" r:id="rId256" location=".WLRU12-LSUk" xr:uid="{00000000-0004-0000-0100-0000FF000000}"/>
    <hyperlink ref="AI237" r:id="rId257" xr:uid="{00000000-0004-0000-0100-000000010000}"/>
    <hyperlink ref="AI109" r:id="rId258" xr:uid="{00000000-0004-0000-0100-000001010000}"/>
    <hyperlink ref="AI335" r:id="rId259" xr:uid="{00000000-0004-0000-0100-000002010000}"/>
    <hyperlink ref="AI270" r:id="rId260" xr:uid="{00000000-0004-0000-0100-000003010000}"/>
    <hyperlink ref="AI223" r:id="rId261" xr:uid="{00000000-0004-0000-0100-000004010000}"/>
    <hyperlink ref="AI18" r:id="rId262" xr:uid="{00000000-0004-0000-0100-000005010000}"/>
    <hyperlink ref="AI224" r:id="rId263" xr:uid="{00000000-0004-0000-0100-000006010000}"/>
    <hyperlink ref="AI187" r:id="rId264" location=".WM-RHRicaRs" xr:uid="{00000000-0004-0000-0100-000007010000}"/>
    <hyperlink ref="AI261" r:id="rId265" location=".WM-RXhicaRs" xr:uid="{00000000-0004-0000-0100-000008010000}"/>
    <hyperlink ref="AI66" r:id="rId266" location="page=169" xr:uid="{00000000-0004-0000-0100-000009010000}"/>
    <hyperlink ref="AI262" r:id="rId267" xr:uid="{00000000-0004-0000-0100-00000A010000}"/>
    <hyperlink ref="AI248" r:id="rId268" xr:uid="{00000000-0004-0000-0100-00000B010000}"/>
    <hyperlink ref="AI327" r:id="rId269" xr:uid="{00000000-0004-0000-0100-00000C010000}"/>
    <hyperlink ref="AI291" r:id="rId270" xr:uid="{00000000-0004-0000-0100-00000D010000}"/>
    <hyperlink ref="AI38" r:id="rId271" xr:uid="{00000000-0004-0000-0100-00000E010000}"/>
    <hyperlink ref="AI297" r:id="rId272" xr:uid="{00000000-0004-0000-0100-00000F010000}"/>
    <hyperlink ref="AI110" r:id="rId273" xr:uid="{00000000-0004-0000-0100-000010010000}"/>
    <hyperlink ref="AI188" r:id="rId274" xr:uid="{00000000-0004-0000-0100-000011010000}"/>
    <hyperlink ref="AI362" r:id="rId275" xr:uid="{00000000-0004-0000-0100-000012010000}"/>
    <hyperlink ref="AI111" r:id="rId276" xr:uid="{00000000-0004-0000-0100-000013010000}"/>
    <hyperlink ref="AI145" r:id="rId277" xr:uid="{00000000-0004-0000-0100-000014010000}"/>
    <hyperlink ref="AI203" r:id="rId278" xr:uid="{00000000-0004-0000-0100-000015010000}"/>
    <hyperlink ref="AI39" r:id="rId279" xr:uid="{00000000-0004-0000-0100-000016010000}"/>
    <hyperlink ref="AI112" r:id="rId280" xr:uid="{00000000-0004-0000-0100-000017010000}"/>
    <hyperlink ref="AI313" r:id="rId281" xr:uid="{00000000-0004-0000-0100-000018010000}"/>
    <hyperlink ref="AI323" r:id="rId282" xr:uid="{00000000-0004-0000-0100-000019010000}"/>
    <hyperlink ref="AI352" r:id="rId283" xr:uid="{00000000-0004-0000-0100-00001A010000}"/>
    <hyperlink ref="AI308" r:id="rId284" xr:uid="{00000000-0004-0000-0100-00001B010000}"/>
    <hyperlink ref="AI324" r:id="rId285" xr:uid="{00000000-0004-0000-0100-00001C010000}"/>
    <hyperlink ref="AI317" r:id="rId286" xr:uid="{00000000-0004-0000-0100-00001D010000}"/>
    <hyperlink ref="AI314" r:id="rId287" xr:uid="{00000000-0004-0000-0100-00001E010000}"/>
    <hyperlink ref="AI325" r:id="rId288" xr:uid="{00000000-0004-0000-0100-00001F010000}"/>
    <hyperlink ref="AI353" r:id="rId289" xr:uid="{00000000-0004-0000-0100-000020010000}"/>
    <hyperlink ref="AI354" r:id="rId290" xr:uid="{00000000-0004-0000-0100-000021010000}"/>
    <hyperlink ref="AI356" r:id="rId291" xr:uid="{00000000-0004-0000-0100-000022010000}"/>
    <hyperlink ref="AI19" r:id="rId292" xr:uid="{00000000-0004-0000-0100-000023010000}"/>
    <hyperlink ref="AI20" r:id="rId293" xr:uid="{00000000-0004-0000-0100-000024010000}"/>
    <hyperlink ref="AI67" r:id="rId294" xr:uid="{00000000-0004-0000-0100-000025010000}"/>
    <hyperlink ref="AI68" r:id="rId295" xr:uid="{00000000-0004-0000-0100-000026010000}"/>
    <hyperlink ref="AI146" r:id="rId296" xr:uid="{00000000-0004-0000-0100-000027010000}"/>
    <hyperlink ref="AI147" r:id="rId297" xr:uid="{00000000-0004-0000-0100-000028010000}"/>
    <hyperlink ref="AI365" r:id="rId298" xr:uid="{00000000-0004-0000-0100-000029010000}"/>
    <hyperlink ref="AI131" r:id="rId299" xr:uid="{00000000-0004-0000-0100-00002A010000}"/>
    <hyperlink ref="AI276" r:id="rId300" xr:uid="{00000000-0004-0000-0100-00002B010000}"/>
    <hyperlink ref="AI345" r:id="rId301" xr:uid="{00000000-0004-0000-0100-00002C010000}"/>
    <hyperlink ref="AI40" r:id="rId302" xr:uid="{00000000-0004-0000-0100-00002D010000}"/>
    <hyperlink ref="AI41" r:id="rId303" xr:uid="{00000000-0004-0000-0100-00002E010000}"/>
    <hyperlink ref="AI210" r:id="rId304" xr:uid="{00000000-0004-0000-0100-00002F010000}"/>
    <hyperlink ref="AI132" r:id="rId305" xr:uid="{00000000-0004-0000-0100-000030010000}"/>
    <hyperlink ref="AI204" r:id="rId306" xr:uid="{00000000-0004-0000-0100-000031010000}"/>
    <hyperlink ref="AI357" r:id="rId307" xr:uid="{00000000-0004-0000-0100-000032010000}"/>
    <hyperlink ref="AI336" r:id="rId308" xr:uid="{00000000-0004-0000-0100-000033010000}"/>
    <hyperlink ref="AI271" r:id="rId309" xr:uid="{00000000-0004-0000-0100-000034010000}"/>
    <hyperlink ref="AI288" r:id="rId310" xr:uid="{00000000-0004-0000-0100-000035010000}"/>
    <hyperlink ref="AI318" r:id="rId311" xr:uid="{00000000-0004-0000-0100-000036010000}"/>
    <hyperlink ref="AI315" r:id="rId312" xr:uid="{00000000-0004-0000-0100-000037010000}"/>
    <hyperlink ref="AI42" r:id="rId313" location=".WM-PbBicaRs" xr:uid="{00000000-0004-0000-0100-000038010000}"/>
    <hyperlink ref="AI43" r:id="rId314" xr:uid="{00000000-0004-0000-0100-000039010000}"/>
    <hyperlink ref="AI281" r:id="rId315" xr:uid="{00000000-0004-0000-0100-00003A010000}"/>
    <hyperlink ref="AI85" r:id="rId316" location="aHR0cDovL3d3dy50YW5kZm9ubGluZS5jb20vZG9pL3BkZi8xMC4xMDgwLzEzNjA2NzE5LjIwMTAuNTA4NjY0P25lZWRBY2Nlc3M9dHJ1ZUBAQDA=" xr:uid="{00000000-0004-0000-0100-00003B010000}"/>
    <hyperlink ref="AI326" r:id="rId317" xr:uid="{00000000-0004-0000-0100-00003C010000}"/>
    <hyperlink ref="AI205" r:id="rId318" xr:uid="{00000000-0004-0000-0100-00003D010000}"/>
    <hyperlink ref="AI69" r:id="rId319" xr:uid="{00000000-0004-0000-0100-00003E010000}"/>
    <hyperlink ref="AI148" r:id="rId320" xr:uid="{00000000-0004-0000-0100-00003F010000}"/>
    <hyperlink ref="AI303" r:id="rId321" xr:uid="{00000000-0004-0000-0100-000040010000}"/>
    <hyperlink ref="AI304" r:id="rId322" xr:uid="{00000000-0004-0000-0100-000041010000}"/>
    <hyperlink ref="AI263" r:id="rId323" xr:uid="{00000000-0004-0000-0100-000042010000}"/>
    <hyperlink ref="AI206" r:id="rId324" xr:uid="{00000000-0004-0000-0100-000043010000}"/>
    <hyperlink ref="AI225" r:id="rId325" xr:uid="{00000000-0004-0000-0100-000044010000}"/>
    <hyperlink ref="AI305" r:id="rId326" xr:uid="{00000000-0004-0000-0100-000045010000}"/>
    <hyperlink ref="AI331" r:id="rId327" xr:uid="{00000000-0004-0000-0100-000046010000}"/>
    <hyperlink ref="AI264" r:id="rId328" location="page=169" xr:uid="{00000000-0004-0000-0100-000047010000}"/>
    <hyperlink ref="AI181" r:id="rId329" xr:uid="{00000000-0004-0000-0100-000048010000}"/>
    <hyperlink ref="AI249" r:id="rId330" xr:uid="{00000000-0004-0000-0100-000049010000}"/>
    <hyperlink ref="AI277" r:id="rId331" xr:uid="{00000000-0004-0000-0100-00004A010000}"/>
    <hyperlink ref="AI169" r:id="rId332" xr:uid="{00000000-0004-0000-0100-00004B010000}"/>
    <hyperlink ref="AI21" r:id="rId333" xr:uid="{00000000-0004-0000-0100-00004C010000}"/>
    <hyperlink ref="AI265" r:id="rId334" xr:uid="{00000000-0004-0000-0100-00004D010000}"/>
    <hyperlink ref="AI238" r:id="rId335" xr:uid="{00000000-0004-0000-0100-00004E010000}"/>
    <hyperlink ref="AI250" r:id="rId336" location="AN=111246476&amp;db=bth" xr:uid="{00000000-0004-0000-0100-00004F010000}"/>
    <hyperlink ref="AI94" r:id="rId337" xr:uid="{00000000-0004-0000-0100-000050010000}"/>
    <hyperlink ref="AI79" r:id="rId338" xr:uid="{00000000-0004-0000-0100-000051010000}"/>
    <hyperlink ref="AI379" r:id="rId339" xr:uid="{00000000-0004-0000-0100-000052010000}"/>
    <hyperlink ref="AI374" r:id="rId340" xr:uid="{00000000-0004-0000-0100-000053010000}"/>
    <hyperlink ref="AI190" r:id="rId341" xr:uid="{00000000-0004-0000-0100-000054010000}"/>
    <hyperlink ref="AI239" r:id="rId342" xr:uid="{00000000-0004-0000-0100-000055010000}"/>
    <hyperlink ref="AI170" r:id="rId343" xr:uid="{00000000-0004-0000-0100-000056010000}"/>
    <hyperlink ref="AI355" r:id="rId344" xr:uid="{00000000-0004-0000-0100-000057010000}"/>
    <hyperlink ref="AI113" r:id="rId345" xr:uid="{00000000-0004-0000-0100-000058010000}"/>
    <hyperlink ref="AI266" r:id="rId346" xr:uid="{00000000-0004-0000-0100-000059010000}"/>
    <hyperlink ref="AI171" r:id="rId347" xr:uid="{00000000-0004-0000-0100-00005A010000}"/>
    <hyperlink ref="AI267" r:id="rId348" xr:uid="{00000000-0004-0000-0100-00005B010000}"/>
    <hyperlink ref="AI80" r:id="rId349" xr:uid="{00000000-0004-0000-0100-00005C010000}"/>
    <hyperlink ref="AI272" r:id="rId350" xr:uid="{00000000-0004-0000-0100-00005D010000}"/>
    <hyperlink ref="AI172" r:id="rId351" xr:uid="{00000000-0004-0000-0100-00005E010000}"/>
    <hyperlink ref="AI86" r:id="rId352" xr:uid="{00000000-0004-0000-0100-00005F010000}"/>
    <hyperlink ref="AI226" r:id="rId353" xr:uid="{00000000-0004-0000-0100-000060010000}"/>
    <hyperlink ref="AI70" r:id="rId354" location=".WM-QhBicaRs" xr:uid="{00000000-0004-0000-0100-000061010000}"/>
    <hyperlink ref="AI174" r:id="rId355" xr:uid="{00000000-0004-0000-0100-000062010000}"/>
    <hyperlink ref="AI114" r:id="rId356" xr:uid="{00000000-0004-0000-0100-000063010000}"/>
    <hyperlink ref="AI240" r:id="rId357" xr:uid="{00000000-0004-0000-0100-000064010000}"/>
    <hyperlink ref="AI115" r:id="rId358" xr:uid="{00000000-0004-0000-0100-000065010000}"/>
    <hyperlink ref="AI227" r:id="rId359" xr:uid="{00000000-0004-0000-0100-000066010000}"/>
    <hyperlink ref="AI133" r:id="rId360" xr:uid="{00000000-0004-0000-0100-000067010000}"/>
    <hyperlink ref="AI268" r:id="rId361" location=".WM-RMRicaRs" xr:uid="{00000000-0004-0000-0100-000068010000}"/>
    <hyperlink ref="AI207" r:id="rId362" xr:uid="{00000000-0004-0000-0100-000069010000}"/>
    <hyperlink ref="AI228" r:id="rId363" xr:uid="{00000000-0004-0000-0100-00006A010000}"/>
  </hyperlinks>
  <pageMargins left="0.7" right="0.7" top="0.75" bottom="0.75" header="0.3" footer="0.3"/>
  <pageSetup paperSize="9" orientation="portrait" r:id="rId3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999"/>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15.1640625" defaultRowHeight="15" customHeight="1"/>
  <cols>
    <col min="1" max="1" width="16.5" style="7" customWidth="1"/>
    <col min="2" max="2" width="16.5" customWidth="1"/>
    <col min="3" max="3" width="10.5" customWidth="1"/>
    <col min="4" max="4" width="9.5" customWidth="1"/>
    <col min="5" max="5" width="8.6640625" customWidth="1"/>
    <col min="6" max="8" width="8.33203125" customWidth="1"/>
    <col min="9" max="9" width="5.33203125" customWidth="1"/>
    <col min="10" max="10" width="9.6640625" customWidth="1"/>
    <col min="11" max="13" width="9.5" hidden="1" customWidth="1"/>
    <col min="14" max="14" width="95.6640625" customWidth="1"/>
    <col min="15" max="15" width="9.5" customWidth="1"/>
    <col min="16" max="17" width="9.5" hidden="1" customWidth="1"/>
    <col min="18" max="18" width="10.5" hidden="1" customWidth="1"/>
    <col min="19" max="25" width="9.5" hidden="1" customWidth="1"/>
    <col min="26" max="26" width="53.6640625" customWidth="1"/>
    <col min="27" max="40" width="9.5" customWidth="1"/>
  </cols>
  <sheetData>
    <row r="1" spans="1:40" ht="54" customHeight="1">
      <c r="A1" s="168" t="s">
        <v>3099</v>
      </c>
      <c r="B1" s="137" t="s">
        <v>1</v>
      </c>
      <c r="C1" s="279" t="s">
        <v>2</v>
      </c>
      <c r="D1" s="280"/>
      <c r="E1" s="280"/>
      <c r="F1" s="280"/>
      <c r="G1" s="280"/>
      <c r="H1" s="280"/>
      <c r="I1" s="137" t="s">
        <v>3</v>
      </c>
      <c r="J1" s="279" t="s">
        <v>5</v>
      </c>
      <c r="K1" s="280"/>
      <c r="L1" s="280"/>
      <c r="M1" s="280"/>
      <c r="N1" s="137" t="s">
        <v>7</v>
      </c>
      <c r="O1" s="137" t="s">
        <v>8</v>
      </c>
      <c r="P1" s="137" t="s">
        <v>8</v>
      </c>
      <c r="Q1" s="137" t="s">
        <v>8</v>
      </c>
      <c r="R1" s="137" t="s">
        <v>8</v>
      </c>
      <c r="S1" s="137" t="s">
        <v>8</v>
      </c>
      <c r="T1" s="137" t="s">
        <v>8</v>
      </c>
      <c r="U1" s="137" t="s">
        <v>8</v>
      </c>
      <c r="V1" s="137" t="s">
        <v>8</v>
      </c>
      <c r="W1" s="137" t="s">
        <v>8</v>
      </c>
      <c r="X1" s="137" t="s">
        <v>8</v>
      </c>
      <c r="Y1" s="137" t="s">
        <v>8</v>
      </c>
      <c r="Z1" s="140" t="s">
        <v>9</v>
      </c>
      <c r="AA1" s="1"/>
      <c r="AB1" s="2"/>
      <c r="AC1" s="2"/>
      <c r="AD1" s="2"/>
      <c r="AE1" s="2"/>
      <c r="AF1" s="2"/>
      <c r="AG1" s="2"/>
      <c r="AH1" s="2"/>
      <c r="AI1" s="2"/>
      <c r="AJ1" s="2"/>
      <c r="AK1" s="2"/>
      <c r="AL1" s="2"/>
      <c r="AM1" s="2"/>
      <c r="AN1" s="2"/>
    </row>
    <row r="2" spans="1:40" ht="208" customHeight="1">
      <c r="A2" s="218" t="s">
        <v>3100</v>
      </c>
      <c r="B2" s="219" t="s">
        <v>793</v>
      </c>
      <c r="C2" s="220"/>
      <c r="D2" s="220" t="s">
        <v>795</v>
      </c>
      <c r="E2" s="220"/>
      <c r="F2" s="220"/>
      <c r="G2" s="220"/>
      <c r="H2" s="220"/>
      <c r="I2" s="220">
        <v>2015</v>
      </c>
      <c r="J2" s="220" t="s">
        <v>107</v>
      </c>
      <c r="K2" s="221"/>
      <c r="L2" s="221"/>
      <c r="M2" s="221"/>
      <c r="N2" s="220" t="s">
        <v>3957</v>
      </c>
      <c r="O2" s="220" t="s">
        <v>799</v>
      </c>
      <c r="P2" s="221" t="s">
        <v>201</v>
      </c>
      <c r="Q2" s="221" t="s">
        <v>800</v>
      </c>
      <c r="R2" s="221" t="s">
        <v>801</v>
      </c>
      <c r="S2" s="221" t="s">
        <v>802</v>
      </c>
      <c r="T2" s="221"/>
      <c r="U2" s="221"/>
      <c r="V2" s="221"/>
      <c r="W2" s="221"/>
      <c r="X2" s="221"/>
      <c r="Y2" s="221"/>
      <c r="Z2" s="222" t="str">
        <f>HYPERLINK("https://apps.webofknowledge.com/full_record.do?product=WOS&amp;search_mode=GeneralSearch&amp;qid=5&amp;SID=2DSKlEYPndjZeiiIqZy&amp;page=1&amp;doc=28&amp;cacheurlFromRightClick=no","https://apps.webofknowledge.com/full_record.do?product=WOS&amp;search_mode=GeneralSearch&amp;qid=5&amp;SID=2DSKlEYPndjZeiiIqZy&amp;page=1&amp;doc=28&amp;cacheurlFromRightClick=no")</f>
        <v>https://apps.webofknowledge.com/full_record.do?product=WOS&amp;search_mode=GeneralSearch&amp;qid=5&amp;SID=2DSKlEYPndjZeiiIqZy&amp;page=1&amp;doc=28&amp;cacheurlFromRightClick=no</v>
      </c>
      <c r="AA2" s="6"/>
      <c r="AB2" s="4"/>
      <c r="AC2" s="4"/>
      <c r="AD2" s="4"/>
      <c r="AE2" s="4"/>
      <c r="AF2" s="4"/>
      <c r="AG2" s="4"/>
      <c r="AH2" s="4"/>
      <c r="AI2" s="4"/>
      <c r="AJ2" s="4"/>
      <c r="AK2" s="4"/>
      <c r="AL2" s="4"/>
      <c r="AM2" s="4"/>
      <c r="AN2" s="4"/>
    </row>
    <row r="3" spans="1:40" ht="138" customHeight="1">
      <c r="A3" s="169" t="s">
        <v>3101</v>
      </c>
      <c r="B3" s="170" t="s">
        <v>997</v>
      </c>
      <c r="C3" s="173" t="s">
        <v>795</v>
      </c>
      <c r="D3" s="173" t="s">
        <v>794</v>
      </c>
      <c r="E3" s="173"/>
      <c r="F3" s="173"/>
      <c r="G3" s="173"/>
      <c r="H3" s="173"/>
      <c r="I3" s="173">
        <v>2015</v>
      </c>
      <c r="J3" s="173" t="s">
        <v>107</v>
      </c>
      <c r="K3" s="174"/>
      <c r="L3" s="174"/>
      <c r="M3" s="174"/>
      <c r="N3" s="173" t="s">
        <v>3958</v>
      </c>
      <c r="O3" s="173" t="s">
        <v>1001</v>
      </c>
      <c r="P3" s="174" t="s">
        <v>802</v>
      </c>
      <c r="Q3" s="174" t="s">
        <v>1738</v>
      </c>
      <c r="R3" s="174" t="s">
        <v>3102</v>
      </c>
      <c r="S3" s="174" t="s">
        <v>1003</v>
      </c>
      <c r="T3" s="174"/>
      <c r="U3" s="174"/>
      <c r="V3" s="174"/>
      <c r="W3" s="174"/>
      <c r="X3" s="174"/>
      <c r="Y3" s="174"/>
      <c r="Z3" s="175" t="str">
        <f>HYPERLINK("https://apps.webofknowledge.com/full_record.do?product=WOS&amp;search_mode=GeneralSearch&amp;qid=5&amp;SID=2DSKlEYPndjZeiiIqZy&amp;page=1&amp;doc=30&amp;cacheurlFromRightClick=no","https://apps.webofknowledge.com/full_record.do?product=WOS&amp;search_mode=GeneralSearch&amp;qid=5&amp;SID=2DSKlEYPndjZeiiIqZy&amp;page=1&amp;doc=30&amp;cacheurlFromRightClick=no")</f>
        <v>https://apps.webofknowledge.com/full_record.do?product=WOS&amp;search_mode=GeneralSearch&amp;qid=5&amp;SID=2DSKlEYPndjZeiiIqZy&amp;page=1&amp;doc=30&amp;cacheurlFromRightClick=no</v>
      </c>
      <c r="AA3" s="6"/>
      <c r="AB3" s="4"/>
      <c r="AC3" s="4"/>
      <c r="AD3" s="4"/>
      <c r="AE3" s="4"/>
      <c r="AF3" s="4"/>
      <c r="AG3" s="4"/>
      <c r="AH3" s="4"/>
      <c r="AI3" s="4"/>
      <c r="AJ3" s="4"/>
      <c r="AK3" s="4"/>
      <c r="AL3" s="4"/>
      <c r="AM3" s="4"/>
      <c r="AN3" s="4"/>
    </row>
    <row r="4" spans="1:40" ht="148" customHeight="1">
      <c r="A4" s="218" t="s">
        <v>3103</v>
      </c>
      <c r="B4" s="219" t="s">
        <v>1071</v>
      </c>
      <c r="C4" s="220" t="s">
        <v>1072</v>
      </c>
      <c r="D4" s="220" t="s">
        <v>1073</v>
      </c>
      <c r="E4" s="220"/>
      <c r="F4" s="220"/>
      <c r="G4" s="220"/>
      <c r="H4" s="220"/>
      <c r="I4" s="220">
        <v>2016</v>
      </c>
      <c r="J4" s="220" t="s">
        <v>864</v>
      </c>
      <c r="K4" s="221"/>
      <c r="L4" s="221"/>
      <c r="M4" s="221"/>
      <c r="N4" s="220" t="s">
        <v>1076</v>
      </c>
      <c r="O4" s="220" t="s">
        <v>1077</v>
      </c>
      <c r="P4" s="221" t="s">
        <v>1078</v>
      </c>
      <c r="Q4" s="221" t="s">
        <v>201</v>
      </c>
      <c r="R4" s="221" t="s">
        <v>1079</v>
      </c>
      <c r="S4" s="221" t="s">
        <v>1080</v>
      </c>
      <c r="T4" s="221"/>
      <c r="U4" s="221"/>
      <c r="V4" s="221"/>
      <c r="W4" s="221"/>
      <c r="X4" s="221"/>
      <c r="Y4" s="221"/>
      <c r="Z4" s="222" t="str">
        <f>HYPERLINK("http://radar.gsa.ac.uk/4371/","http://radar.gsa.ac.uk/4371/")</f>
        <v>http://radar.gsa.ac.uk/4371/</v>
      </c>
      <c r="AA4" s="6"/>
      <c r="AB4" s="4"/>
      <c r="AC4" s="4"/>
      <c r="AD4" s="4"/>
      <c r="AE4" s="4"/>
      <c r="AF4" s="4"/>
      <c r="AG4" s="4"/>
      <c r="AH4" s="4"/>
      <c r="AI4" s="4"/>
      <c r="AJ4" s="4"/>
      <c r="AK4" s="4"/>
      <c r="AL4" s="4"/>
      <c r="AM4" s="4"/>
      <c r="AN4" s="4"/>
    </row>
    <row r="5" spans="1:40" ht="255" customHeight="1">
      <c r="A5" s="169" t="s">
        <v>3104</v>
      </c>
      <c r="B5" s="170" t="s">
        <v>1734</v>
      </c>
      <c r="C5" s="173" t="s">
        <v>1713</v>
      </c>
      <c r="D5" s="173" t="s">
        <v>1735</v>
      </c>
      <c r="E5" s="173"/>
      <c r="F5" s="173"/>
      <c r="G5" s="173"/>
      <c r="H5" s="173"/>
      <c r="I5" s="173">
        <v>2011</v>
      </c>
      <c r="J5" s="173" t="s">
        <v>864</v>
      </c>
      <c r="K5" s="173" t="s">
        <v>41</v>
      </c>
      <c r="L5" s="173" t="s">
        <v>453</v>
      </c>
      <c r="M5" s="173"/>
      <c r="N5" s="173" t="s">
        <v>3959</v>
      </c>
      <c r="O5" s="173" t="s">
        <v>1738</v>
      </c>
      <c r="P5" s="174" t="s">
        <v>1739</v>
      </c>
      <c r="Q5" s="174" t="s">
        <v>953</v>
      </c>
      <c r="R5" s="174" t="s">
        <v>1740</v>
      </c>
      <c r="S5" s="174"/>
      <c r="T5" s="174"/>
      <c r="U5" s="174"/>
      <c r="V5" s="174"/>
      <c r="W5" s="174"/>
      <c r="X5" s="174"/>
      <c r="Y5" s="174"/>
      <c r="Z5" s="175" t="str">
        <f>HYPERLINK("http://radar.gsa.ac.uk/4193/","http://radar.gsa.ac.uk/4193/")</f>
        <v>http://radar.gsa.ac.uk/4193/</v>
      </c>
      <c r="AA5" s="6"/>
      <c r="AB5" s="4"/>
      <c r="AC5" s="4"/>
      <c r="AD5" s="4"/>
      <c r="AE5" s="4"/>
      <c r="AF5" s="4"/>
      <c r="AG5" s="4"/>
      <c r="AH5" s="4"/>
      <c r="AI5" s="4"/>
      <c r="AJ5" s="4"/>
      <c r="AK5" s="4"/>
      <c r="AL5" s="4"/>
      <c r="AM5" s="4"/>
      <c r="AN5" s="4"/>
    </row>
    <row r="6" spans="1:40" ht="178" customHeight="1">
      <c r="A6" s="218" t="s">
        <v>3105</v>
      </c>
      <c r="B6" s="219" t="s">
        <v>2384</v>
      </c>
      <c r="C6" s="220" t="s">
        <v>2385</v>
      </c>
      <c r="D6" s="220" t="s">
        <v>2386</v>
      </c>
      <c r="E6" s="220" t="s">
        <v>2387</v>
      </c>
      <c r="F6" s="220"/>
      <c r="G6" s="220"/>
      <c r="H6" s="220"/>
      <c r="I6" s="220">
        <v>2011</v>
      </c>
      <c r="J6" s="220" t="s">
        <v>864</v>
      </c>
      <c r="K6" s="221"/>
      <c r="L6" s="221"/>
      <c r="M6" s="221"/>
      <c r="N6" s="220" t="s">
        <v>2390</v>
      </c>
      <c r="O6" s="220" t="s">
        <v>2391</v>
      </c>
      <c r="P6" s="221" t="s">
        <v>2392</v>
      </c>
      <c r="Q6" s="221" t="s">
        <v>2393</v>
      </c>
      <c r="R6" s="221" t="s">
        <v>2394</v>
      </c>
      <c r="S6" s="221" t="s">
        <v>2395</v>
      </c>
      <c r="T6" s="221"/>
      <c r="U6" s="221"/>
      <c r="V6" s="221"/>
      <c r="W6" s="221"/>
      <c r="X6" s="221"/>
      <c r="Y6" s="221"/>
      <c r="Z6" s="222" t="str">
        <f>HYPERLINK("http://radar.gsa.ac.uk/2277/","http://radar.gsa.ac.uk/2277/")</f>
        <v>http://radar.gsa.ac.uk/2277/</v>
      </c>
      <c r="AA6" s="6"/>
      <c r="AB6" s="4"/>
      <c r="AC6" s="4"/>
      <c r="AD6" s="4"/>
      <c r="AE6" s="4"/>
      <c r="AF6" s="4"/>
      <c r="AG6" s="4"/>
      <c r="AH6" s="4"/>
      <c r="AI6" s="4"/>
      <c r="AJ6" s="4"/>
      <c r="AK6" s="4"/>
      <c r="AL6" s="4"/>
      <c r="AM6" s="4"/>
      <c r="AN6" s="4"/>
    </row>
    <row r="7" spans="1:40" ht="107" customHeight="1">
      <c r="A7" s="169" t="s">
        <v>3106</v>
      </c>
      <c r="B7" s="170" t="s">
        <v>1952</v>
      </c>
      <c r="C7" s="173" t="s">
        <v>1953</v>
      </c>
      <c r="D7" s="173" t="s">
        <v>1954</v>
      </c>
      <c r="E7" s="173"/>
      <c r="F7" s="173"/>
      <c r="G7" s="173"/>
      <c r="H7" s="173"/>
      <c r="I7" s="173">
        <v>2014</v>
      </c>
      <c r="J7" s="173" t="s">
        <v>15</v>
      </c>
      <c r="K7" s="174"/>
      <c r="L7" s="174"/>
      <c r="M7" s="174"/>
      <c r="N7" s="173" t="s">
        <v>1956</v>
      </c>
      <c r="O7" s="173" t="s">
        <v>1957</v>
      </c>
      <c r="P7" s="174" t="s">
        <v>1958</v>
      </c>
      <c r="Q7" s="174" t="s">
        <v>126</v>
      </c>
      <c r="R7" s="174" t="s">
        <v>133</v>
      </c>
      <c r="S7" s="174" t="s">
        <v>162</v>
      </c>
      <c r="T7" s="174"/>
      <c r="U7" s="174"/>
      <c r="V7" s="174"/>
      <c r="W7" s="174"/>
      <c r="X7" s="174"/>
      <c r="Y7" s="174"/>
      <c r="Z7" s="173" t="s">
        <v>639</v>
      </c>
      <c r="AA7" s="6"/>
      <c r="AB7" s="4"/>
      <c r="AC7" s="4"/>
      <c r="AD7" s="4"/>
      <c r="AE7" s="4"/>
      <c r="AF7" s="4"/>
      <c r="AG7" s="4"/>
      <c r="AH7" s="4"/>
      <c r="AI7" s="4"/>
      <c r="AJ7" s="4"/>
      <c r="AK7" s="4"/>
      <c r="AL7" s="4"/>
      <c r="AM7" s="4"/>
      <c r="AN7" s="4"/>
    </row>
    <row r="8" spans="1:40" ht="133" customHeight="1">
      <c r="A8" s="218" t="s">
        <v>3107</v>
      </c>
      <c r="B8" s="219" t="s">
        <v>3091</v>
      </c>
      <c r="C8" s="220" t="s">
        <v>3092</v>
      </c>
      <c r="D8" s="220"/>
      <c r="E8" s="220"/>
      <c r="F8" s="220"/>
      <c r="G8" s="220"/>
      <c r="H8" s="220"/>
      <c r="I8" s="220">
        <v>2010</v>
      </c>
      <c r="J8" s="220" t="s">
        <v>15</v>
      </c>
      <c r="K8" s="221"/>
      <c r="L8" s="221"/>
      <c r="M8" s="221"/>
      <c r="N8" s="220" t="s">
        <v>3094</v>
      </c>
      <c r="O8" s="220" t="s">
        <v>3095</v>
      </c>
      <c r="P8" s="221" t="s">
        <v>3096</v>
      </c>
      <c r="Q8" s="221" t="s">
        <v>3097</v>
      </c>
      <c r="R8" s="221"/>
      <c r="S8" s="221"/>
      <c r="T8" s="221"/>
      <c r="U8" s="221"/>
      <c r="V8" s="221"/>
      <c r="W8" s="221"/>
      <c r="X8" s="221"/>
      <c r="Y8" s="221"/>
      <c r="Z8" s="222" t="str">
        <f>HYPERLINK("http://www.tandfonline.com/doi/abs/10.1080/13662711003633322","http://www.tandfonline.com/doi/abs/10.1080/13662711003633322")</f>
        <v>http://www.tandfonline.com/doi/abs/10.1080/13662711003633322</v>
      </c>
      <c r="AA8" s="6"/>
      <c r="AB8" s="4"/>
      <c r="AC8" s="4"/>
      <c r="AD8" s="4"/>
      <c r="AE8" s="4"/>
      <c r="AF8" s="4"/>
      <c r="AG8" s="4"/>
      <c r="AH8" s="4"/>
      <c r="AI8" s="4"/>
      <c r="AJ8" s="4"/>
      <c r="AK8" s="4"/>
      <c r="AL8" s="4"/>
      <c r="AM8" s="4"/>
      <c r="AN8" s="4"/>
    </row>
    <row r="9" spans="1:40" ht="147" customHeight="1">
      <c r="A9" s="169" t="s">
        <v>3108</v>
      </c>
      <c r="B9" s="170" t="s">
        <v>148</v>
      </c>
      <c r="C9" s="173" t="s">
        <v>149</v>
      </c>
      <c r="D9" s="173" t="s">
        <v>150</v>
      </c>
      <c r="E9" s="173" t="s">
        <v>151</v>
      </c>
      <c r="F9" s="173"/>
      <c r="G9" s="173"/>
      <c r="H9" s="173"/>
      <c r="I9" s="173">
        <v>2016</v>
      </c>
      <c r="J9" s="173" t="s">
        <v>153</v>
      </c>
      <c r="K9" s="173" t="s">
        <v>154</v>
      </c>
      <c r="L9" s="174"/>
      <c r="M9" s="174"/>
      <c r="N9" s="173" t="s">
        <v>156</v>
      </c>
      <c r="O9" s="173" t="s">
        <v>157</v>
      </c>
      <c r="P9" s="174" t="s">
        <v>158</v>
      </c>
      <c r="Q9" s="174" t="s">
        <v>159</v>
      </c>
      <c r="R9" s="174" t="s">
        <v>133</v>
      </c>
      <c r="S9" s="174" t="s">
        <v>160</v>
      </c>
      <c r="T9" s="174" t="s">
        <v>161</v>
      </c>
      <c r="U9" s="174" t="s">
        <v>162</v>
      </c>
      <c r="V9" s="174" t="s">
        <v>163</v>
      </c>
      <c r="W9" s="174" t="s">
        <v>164</v>
      </c>
      <c r="X9" s="174" t="s">
        <v>165</v>
      </c>
      <c r="Y9" s="174"/>
      <c r="Z9" s="175" t="str">
        <f>HYPERLINK("http://onlinelibrary.wiley.com/doi/10.1111/soru.12104/abstract;jsessionid=49A3402A2818F7B210F6A7708A40DA0B.f03t01","http://onlinelibrary.wiley.com/doi/10.1111/soru.12104/abstract;jsessionid=49A3402A2818F7B210F6A7708A40DA0B.f03t01")</f>
        <v>http://onlinelibrary.wiley.com/doi/10.1111/soru.12104/abstract;jsessionid=49A3402A2818F7B210F6A7708A40DA0B.f03t01</v>
      </c>
      <c r="AA9" s="6"/>
      <c r="AB9" s="4"/>
      <c r="AC9" s="4"/>
      <c r="AD9" s="4"/>
      <c r="AE9" s="4"/>
      <c r="AF9" s="4"/>
      <c r="AG9" s="4"/>
      <c r="AH9" s="4"/>
      <c r="AI9" s="4"/>
      <c r="AJ9" s="4"/>
      <c r="AK9" s="4"/>
      <c r="AL9" s="4"/>
      <c r="AM9" s="4"/>
      <c r="AN9" s="4"/>
    </row>
    <row r="10" spans="1:40" ht="163" customHeight="1">
      <c r="A10" s="218" t="s">
        <v>3109</v>
      </c>
      <c r="B10" s="219" t="s">
        <v>168</v>
      </c>
      <c r="C10" s="220" t="s">
        <v>149</v>
      </c>
      <c r="D10" s="220" t="s">
        <v>169</v>
      </c>
      <c r="E10" s="220" t="s">
        <v>170</v>
      </c>
      <c r="F10" s="220"/>
      <c r="G10" s="220"/>
      <c r="H10" s="220"/>
      <c r="I10" s="220">
        <v>2012</v>
      </c>
      <c r="J10" s="220" t="s">
        <v>153</v>
      </c>
      <c r="K10" s="221"/>
      <c r="L10" s="221"/>
      <c r="M10" s="221"/>
      <c r="N10" s="220" t="s">
        <v>172</v>
      </c>
      <c r="O10" s="220" t="s">
        <v>173</v>
      </c>
      <c r="P10" s="221" t="s">
        <v>174</v>
      </c>
      <c r="Q10" s="221" t="s">
        <v>175</v>
      </c>
      <c r="R10" s="221" t="s">
        <v>176</v>
      </c>
      <c r="S10" s="221" t="s">
        <v>177</v>
      </c>
      <c r="T10" s="221" t="s">
        <v>178</v>
      </c>
      <c r="U10" s="221" t="s">
        <v>179</v>
      </c>
      <c r="V10" s="221" t="s">
        <v>180</v>
      </c>
      <c r="W10" s="221" t="s">
        <v>181</v>
      </c>
      <c r="X10" s="221" t="s">
        <v>182</v>
      </c>
      <c r="Y10" s="221"/>
      <c r="Z10" s="222" t="str">
        <f>HYPERLINK("https://openair.rgu.ac.uk/handle/10059/811","https://openair.rgu.ac.uk/handle/10059/811")</f>
        <v>https://openair.rgu.ac.uk/handle/10059/811</v>
      </c>
      <c r="AA10" s="6"/>
      <c r="AB10" s="4"/>
      <c r="AC10" s="4"/>
      <c r="AD10" s="4"/>
      <c r="AE10" s="4"/>
      <c r="AF10" s="4"/>
      <c r="AG10" s="4"/>
      <c r="AH10" s="4"/>
      <c r="AI10" s="4"/>
      <c r="AJ10" s="4"/>
      <c r="AK10" s="4"/>
      <c r="AL10" s="4"/>
      <c r="AM10" s="4"/>
      <c r="AN10" s="4"/>
    </row>
    <row r="11" spans="1:40" ht="136" customHeight="1">
      <c r="A11" s="169" t="s">
        <v>3110</v>
      </c>
      <c r="B11" s="170" t="s">
        <v>1651</v>
      </c>
      <c r="C11" s="173" t="s">
        <v>1647</v>
      </c>
      <c r="D11" s="173"/>
      <c r="E11" s="173"/>
      <c r="F11" s="173"/>
      <c r="G11" s="173"/>
      <c r="H11" s="173"/>
      <c r="I11" s="173">
        <v>2011</v>
      </c>
      <c r="J11" s="173" t="s">
        <v>153</v>
      </c>
      <c r="K11" s="174"/>
      <c r="L11" s="174"/>
      <c r="M11" s="174"/>
      <c r="N11" s="173" t="s">
        <v>1653</v>
      </c>
      <c r="O11" s="173" t="s">
        <v>1654</v>
      </c>
      <c r="P11" s="174" t="s">
        <v>1655</v>
      </c>
      <c r="Q11" s="174" t="s">
        <v>1656</v>
      </c>
      <c r="R11" s="174" t="s">
        <v>1657</v>
      </c>
      <c r="S11" s="174" t="s">
        <v>1658</v>
      </c>
      <c r="T11" s="174"/>
      <c r="U11" s="174"/>
      <c r="V11" s="174"/>
      <c r="W11" s="174"/>
      <c r="X11" s="174"/>
      <c r="Y11" s="174"/>
      <c r="Z11" s="175" t="str">
        <f>HYPERLINK("https://openair.rgu.ac.uk/handle/10059/908","https://openair.rgu.ac.uk/handle/10059/908")</f>
        <v>https://openair.rgu.ac.uk/handle/10059/908</v>
      </c>
      <c r="AA11" s="6"/>
      <c r="AB11" s="4"/>
      <c r="AC11" s="4"/>
      <c r="AD11" s="4"/>
      <c r="AE11" s="4"/>
      <c r="AF11" s="4"/>
      <c r="AG11" s="4"/>
      <c r="AH11" s="4"/>
      <c r="AI11" s="4"/>
      <c r="AJ11" s="4"/>
      <c r="AK11" s="4"/>
      <c r="AL11" s="4"/>
      <c r="AM11" s="4"/>
      <c r="AN11" s="4"/>
    </row>
    <row r="12" spans="1:40" ht="225" customHeight="1">
      <c r="A12" s="218" t="s">
        <v>3111</v>
      </c>
      <c r="B12" s="219" t="s">
        <v>1660</v>
      </c>
      <c r="C12" s="220" t="s">
        <v>1647</v>
      </c>
      <c r="D12" s="220"/>
      <c r="E12" s="220"/>
      <c r="F12" s="220"/>
      <c r="G12" s="220"/>
      <c r="H12" s="220"/>
      <c r="I12" s="220">
        <v>2013</v>
      </c>
      <c r="J12" s="220" t="s">
        <v>153</v>
      </c>
      <c r="K12" s="221"/>
      <c r="L12" s="221"/>
      <c r="M12" s="221"/>
      <c r="N12" s="220" t="s">
        <v>1662</v>
      </c>
      <c r="O12" s="220" t="s">
        <v>1663</v>
      </c>
      <c r="P12" s="221" t="s">
        <v>1664</v>
      </c>
      <c r="Q12" s="221" t="s">
        <v>1665</v>
      </c>
      <c r="R12" s="221" t="s">
        <v>1666</v>
      </c>
      <c r="S12" s="221" t="s">
        <v>1667</v>
      </c>
      <c r="T12" s="221"/>
      <c r="U12" s="221"/>
      <c r="V12" s="221"/>
      <c r="W12" s="221"/>
      <c r="X12" s="221"/>
      <c r="Y12" s="221"/>
      <c r="Z12" s="222" t="str">
        <f>HYPERLINK("https://openair.rgu.ac.uk/handle/10059/897","https://openair.rgu.ac.uk/handle/10059/897")</f>
        <v>https://openair.rgu.ac.uk/handle/10059/897</v>
      </c>
      <c r="AA12" s="6"/>
      <c r="AB12" s="4"/>
      <c r="AC12" s="4"/>
      <c r="AD12" s="4"/>
      <c r="AE12" s="4"/>
      <c r="AF12" s="4"/>
      <c r="AG12" s="4"/>
      <c r="AH12" s="4"/>
      <c r="AI12" s="4"/>
      <c r="AJ12" s="4"/>
      <c r="AK12" s="4"/>
      <c r="AL12" s="4"/>
      <c r="AM12" s="4"/>
      <c r="AN12" s="4"/>
    </row>
    <row r="13" spans="1:40" ht="147" customHeight="1">
      <c r="A13" s="169" t="s">
        <v>3112</v>
      </c>
      <c r="B13" s="170" t="s">
        <v>2990</v>
      </c>
      <c r="C13" s="173" t="s">
        <v>2980</v>
      </c>
      <c r="D13" s="173"/>
      <c r="E13" s="173"/>
      <c r="F13" s="173"/>
      <c r="G13" s="173"/>
      <c r="H13" s="173"/>
      <c r="I13" s="173">
        <v>2013</v>
      </c>
      <c r="J13" s="173" t="s">
        <v>153</v>
      </c>
      <c r="K13" s="174"/>
      <c r="L13" s="174"/>
      <c r="M13" s="174"/>
      <c r="N13" s="173" t="s">
        <v>2992</v>
      </c>
      <c r="O13" s="173" t="s">
        <v>1132</v>
      </c>
      <c r="P13" s="174" t="s">
        <v>176</v>
      </c>
      <c r="Q13" s="174" t="s">
        <v>981</v>
      </c>
      <c r="R13" s="174" t="s">
        <v>1507</v>
      </c>
      <c r="S13" s="174" t="s">
        <v>2993</v>
      </c>
      <c r="T13" s="174"/>
      <c r="U13" s="174"/>
      <c r="V13" s="174"/>
      <c r="W13" s="174"/>
      <c r="X13" s="174"/>
      <c r="Y13" s="174"/>
      <c r="Z13" s="175" t="str">
        <f>HYPERLINK("https://openair.rgu.ac.uk/handle/10059/1027","https://openair.rgu.ac.uk/handle/10059/1027")</f>
        <v>https://openair.rgu.ac.uk/handle/10059/1027</v>
      </c>
      <c r="AA13" s="6"/>
      <c r="AB13" s="4"/>
      <c r="AC13" s="4"/>
      <c r="AD13" s="4"/>
      <c r="AE13" s="4"/>
      <c r="AF13" s="4"/>
      <c r="AG13" s="4"/>
      <c r="AH13" s="4"/>
      <c r="AI13" s="4"/>
      <c r="AJ13" s="4"/>
      <c r="AK13" s="4"/>
      <c r="AL13" s="4"/>
      <c r="AM13" s="4"/>
      <c r="AN13" s="4"/>
    </row>
    <row r="14" spans="1:40" ht="150" customHeight="1">
      <c r="A14" s="218" t="s">
        <v>3113</v>
      </c>
      <c r="B14" s="219" t="s">
        <v>2979</v>
      </c>
      <c r="C14" s="220" t="s">
        <v>2980</v>
      </c>
      <c r="D14" s="220"/>
      <c r="E14" s="220"/>
      <c r="F14" s="220"/>
      <c r="G14" s="220"/>
      <c r="H14" s="220"/>
      <c r="I14" s="220">
        <v>2013</v>
      </c>
      <c r="J14" s="220" t="s">
        <v>153</v>
      </c>
      <c r="K14" s="220"/>
      <c r="L14" s="220"/>
      <c r="M14" s="220"/>
      <c r="N14" s="220" t="s">
        <v>3960</v>
      </c>
      <c r="O14" s="220" t="s">
        <v>757</v>
      </c>
      <c r="P14" s="221" t="s">
        <v>2982</v>
      </c>
      <c r="Q14" s="221" t="s">
        <v>2983</v>
      </c>
      <c r="R14" s="221" t="s">
        <v>2984</v>
      </c>
      <c r="S14" s="221" t="s">
        <v>1078</v>
      </c>
      <c r="T14" s="221" t="s">
        <v>2985</v>
      </c>
      <c r="U14" s="220"/>
      <c r="V14" s="220"/>
      <c r="W14" s="221"/>
      <c r="X14" s="221"/>
      <c r="Y14" s="221"/>
      <c r="Z14" s="222" t="str">
        <f>HYPERLINK("https://openair.rgu.ac.uk/handle/10059/998","https://openair.rgu.ac.uk/handle/10059/998")</f>
        <v>https://openair.rgu.ac.uk/handle/10059/998</v>
      </c>
      <c r="AA14" s="6"/>
      <c r="AB14" s="6"/>
      <c r="AC14" s="6"/>
      <c r="AD14" s="6"/>
      <c r="AE14" s="6"/>
      <c r="AF14" s="6"/>
      <c r="AG14" s="6"/>
      <c r="AH14" s="6"/>
      <c r="AI14" s="6"/>
      <c r="AJ14" s="6"/>
      <c r="AK14" s="5"/>
      <c r="AL14" s="6"/>
      <c r="AM14" s="6"/>
      <c r="AN14" s="4"/>
    </row>
    <row r="15" spans="1:40" ht="145" customHeight="1">
      <c r="A15" s="169" t="s">
        <v>3114</v>
      </c>
      <c r="B15" s="170" t="s">
        <v>2966</v>
      </c>
      <c r="C15" s="173" t="s">
        <v>2967</v>
      </c>
      <c r="D15" s="173" t="s">
        <v>2968</v>
      </c>
      <c r="E15" s="173" t="s">
        <v>2969</v>
      </c>
      <c r="F15" s="173"/>
      <c r="G15" s="173"/>
      <c r="H15" s="173"/>
      <c r="I15" s="173">
        <v>2016</v>
      </c>
      <c r="J15" s="173" t="s">
        <v>2971</v>
      </c>
      <c r="K15" s="173" t="s">
        <v>2972</v>
      </c>
      <c r="L15" s="173" t="s">
        <v>154</v>
      </c>
      <c r="M15" s="173"/>
      <c r="N15" s="173" t="s">
        <v>2974</v>
      </c>
      <c r="O15" s="173" t="s">
        <v>2975</v>
      </c>
      <c r="P15" s="174" t="s">
        <v>2976</v>
      </c>
      <c r="Q15" s="174" t="s">
        <v>2977</v>
      </c>
      <c r="R15" s="173"/>
      <c r="S15" s="173"/>
      <c r="T15" s="173"/>
      <c r="U15" s="174"/>
      <c r="V15" s="174" t="s">
        <v>2977</v>
      </c>
      <c r="W15" s="174"/>
      <c r="X15" s="174"/>
      <c r="Y15" s="174"/>
      <c r="Z15" s="175" t="str">
        <f>HYPERLINK("http://aura.abdn.ac.uk/handle/2164/6152","http://aura.abdn.ac.uk/handle/2164/6152")</f>
        <v>http://aura.abdn.ac.uk/handle/2164/6152</v>
      </c>
      <c r="AA15" s="6"/>
      <c r="AB15" s="6"/>
      <c r="AC15" s="6"/>
      <c r="AD15" s="6"/>
      <c r="AE15" s="6"/>
      <c r="AF15" s="6"/>
      <c r="AG15" s="6"/>
      <c r="AH15" s="6"/>
      <c r="AI15" s="5"/>
      <c r="AJ15" s="6"/>
      <c r="AK15" s="6"/>
      <c r="AL15" s="5"/>
      <c r="AM15" s="6"/>
      <c r="AN15" s="6"/>
    </row>
    <row r="16" spans="1:40" ht="126" customHeight="1">
      <c r="A16" s="218" t="s">
        <v>3115</v>
      </c>
      <c r="B16" s="219" t="s">
        <v>2802</v>
      </c>
      <c r="C16" s="220" t="s">
        <v>1735</v>
      </c>
      <c r="D16" s="220" t="s">
        <v>1713</v>
      </c>
      <c r="E16" s="220"/>
      <c r="F16" s="220"/>
      <c r="G16" s="220"/>
      <c r="H16" s="220"/>
      <c r="I16" s="220">
        <v>2011</v>
      </c>
      <c r="J16" s="220" t="s">
        <v>453</v>
      </c>
      <c r="K16" s="221"/>
      <c r="L16" s="221"/>
      <c r="M16" s="221"/>
      <c r="N16" s="220" t="s">
        <v>2803</v>
      </c>
      <c r="O16" s="220" t="s">
        <v>2804</v>
      </c>
      <c r="P16" s="221" t="s">
        <v>2805</v>
      </c>
      <c r="Q16" s="221" t="s">
        <v>2806</v>
      </c>
      <c r="R16" s="221"/>
      <c r="S16" s="221"/>
      <c r="T16" s="221"/>
      <c r="U16" s="221"/>
      <c r="V16" s="221"/>
      <c r="W16" s="221"/>
      <c r="X16" s="221"/>
      <c r="Y16" s="221"/>
      <c r="Z16" s="221"/>
      <c r="AA16" s="6"/>
      <c r="AB16" s="4"/>
      <c r="AC16" s="4"/>
      <c r="AD16" s="4"/>
      <c r="AE16" s="4"/>
      <c r="AF16" s="4"/>
      <c r="AG16" s="4"/>
      <c r="AH16" s="4"/>
      <c r="AI16" s="4"/>
      <c r="AJ16" s="4"/>
      <c r="AK16" s="4"/>
      <c r="AL16" s="4"/>
      <c r="AM16" s="4"/>
      <c r="AN16" s="4"/>
    </row>
    <row r="17" spans="1:40" ht="108" customHeight="1">
      <c r="A17" s="169" t="s">
        <v>3116</v>
      </c>
      <c r="B17" s="170" t="s">
        <v>2859</v>
      </c>
      <c r="C17" s="173" t="s">
        <v>1596</v>
      </c>
      <c r="D17" s="173"/>
      <c r="E17" s="173"/>
      <c r="F17" s="173"/>
      <c r="G17" s="173"/>
      <c r="H17" s="173"/>
      <c r="I17" s="173">
        <v>2016</v>
      </c>
      <c r="J17" s="173" t="s">
        <v>631</v>
      </c>
      <c r="K17" s="174"/>
      <c r="L17" s="174"/>
      <c r="M17" s="174"/>
      <c r="N17" s="173" t="s">
        <v>2862</v>
      </c>
      <c r="O17" s="173" t="s">
        <v>2863</v>
      </c>
      <c r="P17" s="174" t="s">
        <v>2864</v>
      </c>
      <c r="Q17" s="174" t="s">
        <v>254</v>
      </c>
      <c r="R17" s="174" t="s">
        <v>2865</v>
      </c>
      <c r="S17" s="174"/>
      <c r="T17" s="174"/>
      <c r="U17" s="174"/>
      <c r="V17" s="174"/>
      <c r="W17" s="174"/>
      <c r="X17" s="174"/>
      <c r="Y17" s="174"/>
      <c r="Z17" s="175" t="str">
        <f>HYPERLINK("http://discovery.dundee.ac.uk/portal/en/research/scoping(73f76e7b-27b9-4959-a84f-351d1fe89f23).html","http://discovery.dundee.ac.uk/portal/en/research/scoping(73f76e7b-27b9-4959-a84f-351d1fe89f23).html")</f>
        <v>http://discovery.dundee.ac.uk/portal/en/research/scoping(73f76e7b-27b9-4959-a84f-351d1fe89f23).html</v>
      </c>
      <c r="AA17" s="6"/>
      <c r="AB17" s="4"/>
      <c r="AC17" s="4"/>
      <c r="AD17" s="4"/>
      <c r="AE17" s="4"/>
      <c r="AF17" s="4"/>
      <c r="AG17" s="4"/>
      <c r="AH17" s="4"/>
      <c r="AI17" s="4"/>
      <c r="AJ17" s="4"/>
      <c r="AK17" s="4"/>
      <c r="AL17" s="4"/>
      <c r="AM17" s="4"/>
      <c r="AN17" s="4"/>
    </row>
    <row r="18" spans="1:40" ht="226" customHeight="1">
      <c r="A18" s="218" t="s">
        <v>3117</v>
      </c>
      <c r="B18" s="219" t="s">
        <v>1548</v>
      </c>
      <c r="C18" s="220" t="s">
        <v>1549</v>
      </c>
      <c r="D18" s="220"/>
      <c r="E18" s="220"/>
      <c r="F18" s="220"/>
      <c r="G18" s="220"/>
      <c r="H18" s="220"/>
      <c r="I18" s="220">
        <v>2015</v>
      </c>
      <c r="J18" s="220" t="s">
        <v>631</v>
      </c>
      <c r="K18" s="220"/>
      <c r="L18" s="220"/>
      <c r="M18" s="220"/>
      <c r="N18" s="220" t="s">
        <v>3961</v>
      </c>
      <c r="O18" s="220" t="s">
        <v>1552</v>
      </c>
      <c r="P18" s="221" t="s">
        <v>1078</v>
      </c>
      <c r="Q18" s="221" t="s">
        <v>1553</v>
      </c>
      <c r="R18" s="221" t="s">
        <v>1554</v>
      </c>
      <c r="S18" s="221"/>
      <c r="T18" s="220"/>
      <c r="U18" s="220"/>
      <c r="V18" s="220"/>
      <c r="W18" s="221"/>
      <c r="X18" s="221"/>
      <c r="Y18" s="221"/>
      <c r="Z18" s="222" t="str">
        <f>HYPERLINK("http://discovery.dundee.ac.uk/portal/en/research/circular-by-design(3350f732-31d5-4eaa-a18f-db9d10d54399).html","http://discovery.dundee.ac.uk/portal/en/research/circular-by-design(3350f732-31d5-4eaa-a18f-db9d10d54399).html")</f>
        <v>http://discovery.dundee.ac.uk/portal/en/research/circular-by-design(3350f732-31d5-4eaa-a18f-db9d10d54399).html</v>
      </c>
      <c r="AA18" s="6"/>
      <c r="AB18" s="6"/>
      <c r="AC18" s="6"/>
      <c r="AD18" s="6"/>
      <c r="AE18" s="6"/>
      <c r="AF18" s="6"/>
      <c r="AG18" s="6"/>
      <c r="AH18" s="6"/>
      <c r="AI18" s="6"/>
      <c r="AJ18" s="6"/>
      <c r="AK18" s="13" t="s">
        <v>2798</v>
      </c>
      <c r="AL18" s="6"/>
      <c r="AM18" s="6"/>
      <c r="AN18" s="4"/>
    </row>
    <row r="19" spans="1:40" ht="310" customHeight="1">
      <c r="A19" s="169" t="s">
        <v>3118</v>
      </c>
      <c r="B19" s="170" t="s">
        <v>1801</v>
      </c>
      <c r="C19" s="173" t="s">
        <v>1802</v>
      </c>
      <c r="D19" s="173"/>
      <c r="E19" s="173"/>
      <c r="F19" s="173"/>
      <c r="G19" s="173"/>
      <c r="H19" s="173"/>
      <c r="I19" s="173">
        <v>2011</v>
      </c>
      <c r="J19" s="173" t="s">
        <v>631</v>
      </c>
      <c r="K19" s="173"/>
      <c r="L19" s="173"/>
      <c r="M19" s="173"/>
      <c r="N19" s="173" t="s">
        <v>3962</v>
      </c>
      <c r="O19" s="173" t="s">
        <v>57</v>
      </c>
      <c r="P19" s="174"/>
      <c r="Q19" s="174"/>
      <c r="R19" s="174"/>
      <c r="S19" s="174"/>
      <c r="T19" s="173"/>
      <c r="U19" s="173"/>
      <c r="V19" s="173"/>
      <c r="W19" s="174"/>
      <c r="X19" s="174"/>
      <c r="Y19" s="174"/>
      <c r="Z19" s="175" t="str">
        <f>HYPERLINK("http://discovery.dundee.ac.uk/portal/en/research/the-emergent-role-of-design-as-a-mediating-force-in-sociocultural-transformation(3b9846b1-b48b-45d0-a9fe-e42bf60254bb).html","http://discovery.dundee.ac.uk/portal/en/research/the-emergent-role-of-design-as-a-mediating-force-in-sociocultural-transformation(3b9846b1-b48b-45d0-a9fe-e42bf60254bb).html")</f>
        <v>http://discovery.dundee.ac.uk/portal/en/research/the-emergent-role-of-design-as-a-mediating-force-in-sociocultural-transformation(3b9846b1-b48b-45d0-a9fe-e42bf60254bb).html</v>
      </c>
      <c r="AA19" s="6"/>
      <c r="AB19" s="6"/>
      <c r="AC19" s="6"/>
      <c r="AD19" s="6"/>
      <c r="AE19" s="6"/>
      <c r="AF19" s="6"/>
      <c r="AG19" s="6"/>
      <c r="AH19" s="6"/>
      <c r="AI19" s="6"/>
      <c r="AJ19" s="6"/>
      <c r="AK19" s="5"/>
      <c r="AL19" s="6"/>
      <c r="AM19" s="6"/>
      <c r="AN19" s="4"/>
    </row>
    <row r="20" spans="1:40" ht="263" customHeight="1">
      <c r="A20" s="218" t="s">
        <v>3119</v>
      </c>
      <c r="B20" s="219" t="s">
        <v>1862</v>
      </c>
      <c r="C20" s="220" t="s">
        <v>1597</v>
      </c>
      <c r="D20" s="220"/>
      <c r="E20" s="220"/>
      <c r="F20" s="220"/>
      <c r="G20" s="220"/>
      <c r="H20" s="220"/>
      <c r="I20" s="220">
        <v>2016</v>
      </c>
      <c r="J20" s="220" t="s">
        <v>631</v>
      </c>
      <c r="K20" s="220"/>
      <c r="L20" s="220"/>
      <c r="M20" s="220"/>
      <c r="N20" s="220" t="s">
        <v>1865</v>
      </c>
      <c r="O20" s="220" t="s">
        <v>57</v>
      </c>
      <c r="P20" s="221"/>
      <c r="Q20" s="221"/>
      <c r="R20" s="221"/>
      <c r="S20" s="221"/>
      <c r="T20" s="220"/>
      <c r="U20" s="220"/>
      <c r="V20" s="220"/>
      <c r="W20" s="221"/>
      <c r="X20" s="221"/>
      <c r="Y20" s="221"/>
      <c r="Z20" s="222" t="str">
        <f>HYPERLINK("http://discovery.dundee.ac.uk/portal/en/research/a-curious-journey-through-an-unknown-world(319e3fda-4c73-451b-9158-0dd2ffb49cb2).html","http://discovery.dundee.ac.uk/portal/en/research/a-curious-journey-through-an-unknown-world(319e3fda-4c73-451b-9158-0dd2ffb49cb2).html")</f>
        <v>http://discovery.dundee.ac.uk/portal/en/research/a-curious-journey-through-an-unknown-world(319e3fda-4c73-451b-9158-0dd2ffb49cb2).html</v>
      </c>
      <c r="AA20" s="6"/>
      <c r="AB20" s="6"/>
      <c r="AC20" s="6"/>
      <c r="AD20" s="6"/>
      <c r="AE20" s="6"/>
      <c r="AF20" s="6"/>
      <c r="AG20" s="6"/>
      <c r="AH20" s="6"/>
      <c r="AI20" s="6"/>
      <c r="AJ20" s="6"/>
      <c r="AK20" s="5"/>
      <c r="AL20" s="6"/>
      <c r="AM20" s="6"/>
      <c r="AN20" s="4"/>
    </row>
    <row r="21" spans="1:40" ht="109" customHeight="1">
      <c r="A21" s="169" t="s">
        <v>3120</v>
      </c>
      <c r="B21" s="170" t="s">
        <v>2264</v>
      </c>
      <c r="C21" s="173" t="s">
        <v>2265</v>
      </c>
      <c r="D21" s="173"/>
      <c r="E21" s="173"/>
      <c r="F21" s="173"/>
      <c r="G21" s="173"/>
      <c r="H21" s="173"/>
      <c r="I21" s="173">
        <v>2016</v>
      </c>
      <c r="J21" s="173" t="s">
        <v>631</v>
      </c>
      <c r="K21" s="173"/>
      <c r="L21" s="173"/>
      <c r="M21" s="173"/>
      <c r="N21" s="173" t="s">
        <v>2268</v>
      </c>
      <c r="O21" s="173" t="s">
        <v>2269</v>
      </c>
      <c r="P21" s="174" t="s">
        <v>2270</v>
      </c>
      <c r="Q21" s="174" t="s">
        <v>2271</v>
      </c>
      <c r="R21" s="174" t="s">
        <v>2272</v>
      </c>
      <c r="S21" s="174" t="s">
        <v>2273</v>
      </c>
      <c r="T21" s="174" t="s">
        <v>2274</v>
      </c>
      <c r="U21" s="174" t="s">
        <v>2275</v>
      </c>
      <c r="V21" s="174" t="s">
        <v>2276</v>
      </c>
      <c r="W21" s="174"/>
      <c r="X21" s="174"/>
      <c r="Y21" s="174"/>
      <c r="Z21" s="175" t="str">
        <f>HYPERLINK("http://discovery.dundee.ac.uk/portal/en/research/making-community(a965a828-22f0-4389-ab76-9fe7545f0390).html","http://discovery.dundee.ac.uk/portal/en/research/making-community(a965a828-22f0-4389-ab76-9fe7545f0390).html")</f>
        <v>http://discovery.dundee.ac.uk/portal/en/research/making-community(a965a828-22f0-4389-ab76-9fe7545f0390).html</v>
      </c>
      <c r="AA21" s="6"/>
      <c r="AB21" s="6"/>
      <c r="AC21" s="6"/>
      <c r="AD21" s="6"/>
      <c r="AE21" s="6"/>
      <c r="AF21" s="6"/>
      <c r="AG21" s="6"/>
      <c r="AH21" s="6"/>
      <c r="AI21" s="6"/>
      <c r="AJ21" s="6"/>
      <c r="AK21" s="5"/>
      <c r="AL21" s="6"/>
      <c r="AM21" s="6"/>
      <c r="AN21" s="4"/>
    </row>
    <row r="22" spans="1:40" ht="206" customHeight="1">
      <c r="A22" s="218" t="s">
        <v>3121</v>
      </c>
      <c r="B22" s="219" t="s">
        <v>2831</v>
      </c>
      <c r="C22" s="220" t="s">
        <v>2832</v>
      </c>
      <c r="D22" s="220" t="s">
        <v>1597</v>
      </c>
      <c r="E22" s="220" t="s">
        <v>1115</v>
      </c>
      <c r="F22" s="220"/>
      <c r="G22" s="220"/>
      <c r="H22" s="220"/>
      <c r="I22" s="220">
        <v>2012</v>
      </c>
      <c r="J22" s="220" t="s">
        <v>631</v>
      </c>
      <c r="K22" s="220"/>
      <c r="L22" s="223"/>
      <c r="M22" s="223"/>
      <c r="N22" s="220" t="s">
        <v>2834</v>
      </c>
      <c r="O22" s="220" t="s">
        <v>57</v>
      </c>
      <c r="P22" s="221"/>
      <c r="Q22" s="221"/>
      <c r="R22" s="221"/>
      <c r="S22" s="221"/>
      <c r="T22" s="220"/>
      <c r="U22" s="220"/>
      <c r="V22" s="220"/>
      <c r="W22" s="221"/>
      <c r="X22" s="221"/>
      <c r="Y22" s="221"/>
      <c r="Z22" s="222" t="str">
        <f>HYPERLINK("http://discovery.dundee.ac.uk/portal/en/research/design-and-the-innovation-agenda--a-scottish-perspective(aef24ed8-bb3d-428b-b438-6d813acde872).html","http://discovery.dundee.ac.uk/portal/en/research/design-and-the-innovation-agenda--a-scottish-perspective(aef24ed8-bb3d-428b-b438-6d813acde872).html")</f>
        <v>http://discovery.dundee.ac.uk/portal/en/research/design-and-the-innovation-agenda--a-scottish-perspective(aef24ed8-bb3d-428b-b438-6d813acde872).html</v>
      </c>
      <c r="AA22" s="6"/>
      <c r="AB22" s="6"/>
      <c r="AC22" s="6"/>
      <c r="AD22" s="6"/>
      <c r="AE22" s="6"/>
      <c r="AF22" s="6"/>
      <c r="AG22" s="6"/>
      <c r="AH22" s="6"/>
      <c r="AI22" s="6"/>
      <c r="AJ22" s="6"/>
      <c r="AK22" s="5"/>
      <c r="AL22" s="6"/>
      <c r="AM22" s="6"/>
      <c r="AN22" s="4"/>
    </row>
    <row r="23" spans="1:40" ht="268" customHeight="1">
      <c r="A23" s="169" t="s">
        <v>3122</v>
      </c>
      <c r="B23" s="170" t="s">
        <v>2147</v>
      </c>
      <c r="C23" s="173" t="s">
        <v>2148</v>
      </c>
      <c r="D23" s="176"/>
      <c r="E23" s="176"/>
      <c r="F23" s="176"/>
      <c r="G23" s="176"/>
      <c r="H23" s="176"/>
      <c r="I23" s="173">
        <v>2013</v>
      </c>
      <c r="J23" s="173" t="s">
        <v>631</v>
      </c>
      <c r="K23" s="176"/>
      <c r="L23" s="173"/>
      <c r="M23" s="173"/>
      <c r="N23" s="173" t="s">
        <v>3963</v>
      </c>
      <c r="O23" s="173" t="s">
        <v>1132</v>
      </c>
      <c r="P23" s="174" t="s">
        <v>2151</v>
      </c>
      <c r="Q23" s="174" t="s">
        <v>2152</v>
      </c>
      <c r="R23" s="174" t="s">
        <v>2153</v>
      </c>
      <c r="S23" s="173"/>
      <c r="T23" s="173"/>
      <c r="U23" s="174"/>
      <c r="V23" s="174"/>
      <c r="W23" s="174"/>
      <c r="X23" s="176"/>
      <c r="Y23" s="176"/>
      <c r="Z23" s="175" t="str">
        <f>HYPERLINK("http://discovery.dundee.ac.uk/portal/en/research/the-invite(d1bf881c-1cdd-4355-a3f9-a88c987db22a).html","http://discovery.dundee.ac.uk/portal/en/research/the-invite(d1bf881c-1cdd-4355-a3f9-a88c987db22a).html")</f>
        <v>http://discovery.dundee.ac.uk/portal/en/research/the-invite(d1bf881c-1cdd-4355-a3f9-a88c987db22a).html</v>
      </c>
      <c r="AA23" s="7"/>
      <c r="AB23" s="7"/>
      <c r="AC23" s="7"/>
      <c r="AD23" s="7"/>
      <c r="AE23" s="7"/>
      <c r="AF23" s="7"/>
      <c r="AG23" s="7"/>
      <c r="AH23" s="7"/>
      <c r="AI23" s="5"/>
      <c r="AJ23" s="7"/>
      <c r="AK23" s="7"/>
      <c r="AL23" s="4"/>
      <c r="AM23" s="4"/>
      <c r="AN23" s="4"/>
    </row>
    <row r="24" spans="1:40" ht="125" customHeight="1">
      <c r="A24" s="218" t="s">
        <v>3123</v>
      </c>
      <c r="B24" s="219" t="s">
        <v>80</v>
      </c>
      <c r="C24" s="220" t="s">
        <v>81</v>
      </c>
      <c r="D24" s="220" t="s">
        <v>82</v>
      </c>
      <c r="E24" s="220" t="s">
        <v>83</v>
      </c>
      <c r="F24" s="220" t="s">
        <v>84</v>
      </c>
      <c r="G24" s="220"/>
      <c r="H24" s="220"/>
      <c r="I24" s="220">
        <v>2012</v>
      </c>
      <c r="J24" s="220" t="s">
        <v>42</v>
      </c>
      <c r="K24" s="221"/>
      <c r="L24" s="221"/>
      <c r="M24" s="221"/>
      <c r="N24" s="220" t="s">
        <v>87</v>
      </c>
      <c r="O24" s="220" t="s">
        <v>88</v>
      </c>
      <c r="P24" s="221" t="s">
        <v>89</v>
      </c>
      <c r="Q24" s="221" t="s">
        <v>90</v>
      </c>
      <c r="R24" s="221" t="s">
        <v>91</v>
      </c>
      <c r="S24" s="221" t="s">
        <v>92</v>
      </c>
      <c r="T24" s="221" t="s">
        <v>93</v>
      </c>
      <c r="U24" s="221"/>
      <c r="V24" s="221"/>
      <c r="W24" s="221"/>
      <c r="X24" s="221"/>
      <c r="Y24" s="221"/>
      <c r="Z24" s="222" t="str">
        <f>HYPERLINK("http://onlinelibrary.wiley.com/doi/10.1111/j.1467-6486.2011.01030.x/abstract","http://onlinelibrary.wiley.com/doi/10.1111/j.1467-6486.2011.01030.x/abstract")</f>
        <v>http://onlinelibrary.wiley.com/doi/10.1111/j.1467-6486.2011.01030.x/abstract</v>
      </c>
      <c r="AA24" s="6"/>
      <c r="AB24" s="4"/>
      <c r="AC24" s="4"/>
      <c r="AD24" s="4"/>
      <c r="AE24" s="4"/>
      <c r="AF24" s="4"/>
      <c r="AG24" s="4"/>
      <c r="AH24" s="4"/>
      <c r="AI24" s="4"/>
      <c r="AJ24" s="4"/>
      <c r="AK24" s="4"/>
      <c r="AL24" s="4"/>
      <c r="AM24" s="4"/>
      <c r="AN24" s="4"/>
    </row>
    <row r="25" spans="1:40" ht="179" customHeight="1">
      <c r="A25" s="169" t="s">
        <v>3124</v>
      </c>
      <c r="B25" s="170" t="s">
        <v>464</v>
      </c>
      <c r="C25" s="173" t="s">
        <v>465</v>
      </c>
      <c r="D25" s="173" t="s">
        <v>466</v>
      </c>
      <c r="E25" s="173" t="s">
        <v>467</v>
      </c>
      <c r="F25" s="173" t="s">
        <v>305</v>
      </c>
      <c r="G25" s="173"/>
      <c r="H25" s="173"/>
      <c r="I25" s="173">
        <v>2016</v>
      </c>
      <c r="J25" s="173" t="s">
        <v>42</v>
      </c>
      <c r="K25" s="173" t="s">
        <v>469</v>
      </c>
      <c r="L25" s="173" t="s">
        <v>197</v>
      </c>
      <c r="M25" s="173"/>
      <c r="N25" s="173" t="s">
        <v>470</v>
      </c>
      <c r="O25" s="173" t="s">
        <v>471</v>
      </c>
      <c r="P25" s="174" t="s">
        <v>472</v>
      </c>
      <c r="Q25" s="174" t="s">
        <v>473</v>
      </c>
      <c r="R25" s="174" t="s">
        <v>474</v>
      </c>
      <c r="S25" s="174" t="s">
        <v>475</v>
      </c>
      <c r="T25" s="174" t="s">
        <v>476</v>
      </c>
      <c r="U25" s="174" t="s">
        <v>477</v>
      </c>
      <c r="V25" s="174" t="s">
        <v>478</v>
      </c>
      <c r="W25" s="174" t="s">
        <v>479</v>
      </c>
      <c r="X25" s="174" t="s">
        <v>480</v>
      </c>
      <c r="Y25" s="174" t="s">
        <v>481</v>
      </c>
      <c r="Z25" s="175" t="str">
        <f>HYPERLINK("https://scholar.google.co.uk/citations?view_op=view_citation&amp;hl=en&amp;user=n2RQwSsAAAAJ&amp;sortby=pubdate&amp;citation_for_view=n2RQwSsAAAAJ:NaGl4SEjCO4C","https://scholar.google.co.uk/citations?view_op=view_citation&amp;hl=en&amp;user=n2RQwSsAAAAJ&amp;sortby=pubdate&amp;citation_for_view=n2RQwSsAAAAJ:NaGl4SEjCO4C")</f>
        <v>https://scholar.google.co.uk/citations?view_op=view_citation&amp;hl=en&amp;user=n2RQwSsAAAAJ&amp;sortby=pubdate&amp;citation_for_view=n2RQwSsAAAAJ:NaGl4SEjCO4C</v>
      </c>
      <c r="AA25" s="6"/>
      <c r="AB25" s="4"/>
      <c r="AC25" s="4"/>
      <c r="AD25" s="4"/>
      <c r="AE25" s="4"/>
      <c r="AF25" s="4"/>
      <c r="AG25" s="4"/>
      <c r="AH25" s="4"/>
      <c r="AI25" s="4"/>
      <c r="AJ25" s="4"/>
      <c r="AK25" s="4"/>
      <c r="AL25" s="4"/>
      <c r="AM25" s="4"/>
      <c r="AN25" s="4"/>
    </row>
    <row r="26" spans="1:40" ht="177" customHeight="1">
      <c r="A26" s="218" t="s">
        <v>3124</v>
      </c>
      <c r="B26" s="219" t="s">
        <v>3125</v>
      </c>
      <c r="C26" s="220" t="s">
        <v>465</v>
      </c>
      <c r="D26" s="220" t="s">
        <v>3126</v>
      </c>
      <c r="E26" s="220" t="s">
        <v>3127</v>
      </c>
      <c r="F26" s="220" t="s">
        <v>305</v>
      </c>
      <c r="G26" s="220"/>
      <c r="H26" s="220"/>
      <c r="I26" s="220">
        <v>2016</v>
      </c>
      <c r="J26" s="220" t="s">
        <v>42</v>
      </c>
      <c r="K26" s="220" t="s">
        <v>469</v>
      </c>
      <c r="L26" s="220" t="s">
        <v>197</v>
      </c>
      <c r="M26" s="220"/>
      <c r="N26" s="220" t="s">
        <v>470</v>
      </c>
      <c r="O26" s="220" t="s">
        <v>3128</v>
      </c>
      <c r="P26" s="221" t="s">
        <v>3129</v>
      </c>
      <c r="Q26" s="221" t="s">
        <v>3130</v>
      </c>
      <c r="R26" s="221" t="s">
        <v>3131</v>
      </c>
      <c r="S26" s="221" t="s">
        <v>953</v>
      </c>
      <c r="T26" s="221" t="s">
        <v>3132</v>
      </c>
      <c r="U26" s="221" t="s">
        <v>3133</v>
      </c>
      <c r="V26" s="221" t="s">
        <v>176</v>
      </c>
      <c r="W26" s="221" t="s">
        <v>3134</v>
      </c>
      <c r="X26" s="221" t="s">
        <v>3135</v>
      </c>
      <c r="Y26" s="221" t="s">
        <v>622</v>
      </c>
      <c r="Z26" s="222" t="str">
        <f>HYPERLINK("https://scholar.google.co.uk/citations?view_op=view_citation&amp;hl=en&amp;user=n2RQwSsAAAAJ&amp;sortby=pubdate&amp;citation_for_view=n2RQwSsAAAAJ:blknAaTinKkC","https://scholar.google.co.uk/citations?view_op=view_citation&amp;hl=en&amp;user=n2RQwSsAAAAJ&amp;sortby=pubdate&amp;citation_for_view=n2RQwSsAAAAJ:blknAaTinKkC")</f>
        <v>https://scholar.google.co.uk/citations?view_op=view_citation&amp;hl=en&amp;user=n2RQwSsAAAAJ&amp;sortby=pubdate&amp;citation_for_view=n2RQwSsAAAAJ:blknAaTinKkC</v>
      </c>
      <c r="AA26" s="6"/>
      <c r="AB26" s="4"/>
      <c r="AC26" s="4"/>
      <c r="AD26" s="4"/>
      <c r="AE26" s="4"/>
      <c r="AF26" s="4"/>
      <c r="AG26" s="4"/>
      <c r="AH26" s="4"/>
      <c r="AI26" s="4"/>
      <c r="AJ26" s="4"/>
      <c r="AK26" s="4"/>
      <c r="AL26" s="4"/>
      <c r="AM26" s="4"/>
      <c r="AN26" s="4"/>
    </row>
    <row r="27" spans="1:40" ht="212" customHeight="1">
      <c r="A27" s="171" t="s">
        <v>3136</v>
      </c>
      <c r="B27" s="172" t="s">
        <v>239</v>
      </c>
      <c r="C27" s="174" t="s">
        <v>240</v>
      </c>
      <c r="D27" s="174" t="s">
        <v>241</v>
      </c>
      <c r="E27" s="176"/>
      <c r="F27" s="176"/>
      <c r="G27" s="176"/>
      <c r="H27" s="176"/>
      <c r="I27" s="177">
        <v>2013</v>
      </c>
      <c r="J27" s="174" t="s">
        <v>42</v>
      </c>
      <c r="K27" s="176"/>
      <c r="L27" s="177"/>
      <c r="M27" s="174"/>
      <c r="N27" s="174" t="s">
        <v>3964</v>
      </c>
      <c r="O27" s="176"/>
      <c r="P27" s="176"/>
      <c r="Q27" s="176"/>
      <c r="R27" s="176"/>
      <c r="S27" s="174"/>
      <c r="T27" s="176"/>
      <c r="U27" s="176"/>
      <c r="V27" s="176"/>
      <c r="W27" s="176"/>
      <c r="X27" s="176"/>
      <c r="Y27" s="176"/>
      <c r="Z27" s="178" t="str">
        <f>HYPERLINK("http://www.research.ed.ac.uk/portal/en/publications/a-tool-for-audience-engagement(008126ae-b061-4da6-bf37-54a6624693ab).html","http://www.research.ed.ac.uk/portal/en/publications/a-tool-for-audience-engagement(008126ae-b061-4da6-bf37-54a6624693ab).html")</f>
        <v>http://www.research.ed.ac.uk/portal/en/publications/a-tool-for-audience-engagement(008126ae-b061-4da6-bf37-54a6624693ab).html</v>
      </c>
      <c r="AA27" s="7"/>
      <c r="AB27" s="7"/>
      <c r="AC27" s="7"/>
      <c r="AD27" s="7"/>
      <c r="AE27" s="7"/>
      <c r="AF27" s="7"/>
      <c r="AG27" s="7"/>
      <c r="AH27" s="7"/>
      <c r="AI27" s="16"/>
      <c r="AJ27" s="7"/>
      <c r="AK27" s="7"/>
      <c r="AL27" s="4"/>
      <c r="AM27" s="4"/>
      <c r="AN27" s="4"/>
    </row>
    <row r="28" spans="1:40" ht="163" customHeight="1">
      <c r="A28" s="218" t="s">
        <v>3137</v>
      </c>
      <c r="B28" s="219" t="s">
        <v>1777</v>
      </c>
      <c r="C28" s="220" t="s">
        <v>1778</v>
      </c>
      <c r="D28" s="220" t="s">
        <v>1771</v>
      </c>
      <c r="E28" s="220"/>
      <c r="F28" s="220"/>
      <c r="G28" s="220"/>
      <c r="H28" s="220"/>
      <c r="I28" s="220">
        <v>2015</v>
      </c>
      <c r="J28" s="220" t="s">
        <v>41</v>
      </c>
      <c r="K28" s="221"/>
      <c r="L28" s="221"/>
      <c r="M28" s="221"/>
      <c r="N28" s="220" t="s">
        <v>1780</v>
      </c>
      <c r="O28" s="220" t="s">
        <v>407</v>
      </c>
      <c r="P28" s="221" t="s">
        <v>1781</v>
      </c>
      <c r="Q28" s="221" t="s">
        <v>1133</v>
      </c>
      <c r="R28" s="221" t="s">
        <v>176</v>
      </c>
      <c r="S28" s="221" t="s">
        <v>1782</v>
      </c>
      <c r="T28" s="221" t="s">
        <v>953</v>
      </c>
      <c r="U28" s="221" t="s">
        <v>1783</v>
      </c>
      <c r="V28" s="221" t="s">
        <v>1784</v>
      </c>
      <c r="W28" s="221" t="s">
        <v>1785</v>
      </c>
      <c r="X28" s="221"/>
      <c r="Y28" s="221"/>
      <c r="Z28" s="222" t="str">
        <f>HYPERLINK("http://eprints.gla.ac.uk/104377/","http://eprints.gla.ac.uk/104377/")</f>
        <v>http://eprints.gla.ac.uk/104377/</v>
      </c>
      <c r="AA28" s="8"/>
      <c r="AB28" s="9"/>
      <c r="AC28" s="9"/>
      <c r="AD28" s="9"/>
      <c r="AE28" s="9"/>
      <c r="AF28" s="9"/>
      <c r="AG28" s="9"/>
      <c r="AH28" s="9"/>
      <c r="AI28" s="9"/>
      <c r="AJ28" s="9"/>
      <c r="AK28" s="9"/>
      <c r="AL28" s="9"/>
      <c r="AM28" s="9"/>
      <c r="AN28" s="9"/>
    </row>
    <row r="29" spans="1:40" ht="126" customHeight="1">
      <c r="A29" s="135" t="s">
        <v>3138</v>
      </c>
      <c r="B29" s="118" t="s">
        <v>1211</v>
      </c>
      <c r="C29" s="173" t="s">
        <v>1156</v>
      </c>
      <c r="D29" s="173"/>
      <c r="E29" s="173"/>
      <c r="F29" s="173"/>
      <c r="G29" s="173"/>
      <c r="H29" s="173"/>
      <c r="I29" s="173">
        <v>2013</v>
      </c>
      <c r="J29" s="173" t="s">
        <v>41</v>
      </c>
      <c r="K29" s="173"/>
      <c r="L29" s="173"/>
      <c r="M29" s="173"/>
      <c r="N29" s="173" t="s">
        <v>57</v>
      </c>
      <c r="O29" s="173" t="s">
        <v>57</v>
      </c>
      <c r="P29" s="174"/>
      <c r="Q29" s="174"/>
      <c r="R29" s="174"/>
      <c r="S29" s="174"/>
      <c r="T29" s="173"/>
      <c r="U29" s="173"/>
      <c r="V29" s="173"/>
      <c r="W29" s="174"/>
      <c r="X29" s="174"/>
      <c r="Y29" s="174"/>
      <c r="Z29" s="175" t="str">
        <f>HYPERLINK("http://eprints.gla.ac.uk/78687/","http://eprints.gla.ac.uk/78687/")</f>
        <v>http://eprints.gla.ac.uk/78687/</v>
      </c>
      <c r="AA29" s="6"/>
      <c r="AB29" s="6"/>
      <c r="AC29" s="6"/>
      <c r="AD29" s="6"/>
      <c r="AE29" s="6"/>
      <c r="AF29" s="6"/>
      <c r="AG29" s="6"/>
      <c r="AH29" s="6"/>
      <c r="AI29" s="6"/>
      <c r="AJ29" s="6"/>
      <c r="AK29" s="5"/>
      <c r="AL29" s="6"/>
      <c r="AM29" s="6"/>
      <c r="AN29" s="4"/>
    </row>
    <row r="30" spans="1:40" ht="160" customHeight="1">
      <c r="A30" s="224" t="s">
        <v>3139</v>
      </c>
      <c r="B30" s="225" t="s">
        <v>2797</v>
      </c>
      <c r="C30" s="220" t="s">
        <v>1735</v>
      </c>
      <c r="D30" s="220" t="s">
        <v>2798</v>
      </c>
      <c r="E30" s="220"/>
      <c r="F30" s="220"/>
      <c r="G30" s="220"/>
      <c r="H30" s="220"/>
      <c r="I30" s="220">
        <v>2010</v>
      </c>
      <c r="J30" s="220" t="s">
        <v>41</v>
      </c>
      <c r="K30" s="220" t="s">
        <v>631</v>
      </c>
      <c r="L30" s="220"/>
      <c r="M30" s="220"/>
      <c r="N30" s="220" t="s">
        <v>2800</v>
      </c>
      <c r="O30" s="220" t="s">
        <v>57</v>
      </c>
      <c r="P30" s="221"/>
      <c r="Q30" s="221"/>
      <c r="R30" s="221"/>
      <c r="S30" s="221"/>
      <c r="T30" s="220"/>
      <c r="U30" s="220"/>
      <c r="V30" s="220"/>
      <c r="W30" s="221"/>
      <c r="X30" s="221"/>
      <c r="Y30" s="221"/>
      <c r="Z30" s="222" t="str">
        <f>HYPERLINK("http://eprints.gla.ac.uk/77948/","http://eprints.gla.ac.uk/77948/")</f>
        <v>http://eprints.gla.ac.uk/77948/</v>
      </c>
      <c r="AA30" s="6"/>
      <c r="AB30" s="6"/>
      <c r="AC30" s="6"/>
      <c r="AD30" s="6"/>
      <c r="AE30" s="6"/>
      <c r="AF30" s="6"/>
      <c r="AG30" s="6"/>
      <c r="AH30" s="6"/>
      <c r="AI30" s="6"/>
      <c r="AJ30" s="6"/>
      <c r="AK30" s="5"/>
      <c r="AL30" s="6"/>
      <c r="AM30" s="6"/>
      <c r="AN30" s="4"/>
    </row>
    <row r="31" spans="1:40" ht="129" customHeight="1">
      <c r="A31" s="135" t="s">
        <v>3140</v>
      </c>
      <c r="B31" s="118" t="s">
        <v>3007</v>
      </c>
      <c r="C31" s="173" t="s">
        <v>3008</v>
      </c>
      <c r="D31" s="176"/>
      <c r="E31" s="176"/>
      <c r="F31" s="176"/>
      <c r="G31" s="176"/>
      <c r="H31" s="176"/>
      <c r="I31" s="173">
        <v>2013</v>
      </c>
      <c r="J31" s="173" t="s">
        <v>41</v>
      </c>
      <c r="K31" s="173" t="s">
        <v>1788</v>
      </c>
      <c r="L31" s="173"/>
      <c r="M31" s="173"/>
      <c r="N31" s="119" t="s">
        <v>3010</v>
      </c>
      <c r="O31" s="176"/>
      <c r="P31" s="176"/>
      <c r="Q31" s="176"/>
      <c r="R31" s="176"/>
      <c r="S31" s="176"/>
      <c r="T31" s="173"/>
      <c r="U31" s="119"/>
      <c r="V31" s="173"/>
      <c r="W31" s="176"/>
      <c r="X31" s="176"/>
      <c r="Y31" s="176"/>
      <c r="Z31" s="175" t="str">
        <f>HYPERLINK("http://eprints.gla.ac.uk/112934/","http://eprints.gla.ac.uk/112934/")</f>
        <v>http://eprints.gla.ac.uk/112934/</v>
      </c>
      <c r="AA31" s="7"/>
      <c r="AB31" s="7"/>
      <c r="AC31" s="7"/>
      <c r="AD31" s="7"/>
      <c r="AE31" s="7"/>
      <c r="AF31" s="7"/>
      <c r="AG31" s="7"/>
      <c r="AH31" s="7"/>
      <c r="AI31" s="7"/>
      <c r="AJ31" s="7"/>
      <c r="AK31" s="5"/>
      <c r="AL31" s="7"/>
      <c r="AM31" s="7"/>
      <c r="AN31" s="4"/>
    </row>
    <row r="32" spans="1:40" ht="130" customHeight="1">
      <c r="A32" s="218" t="s">
        <v>3141</v>
      </c>
      <c r="B32" s="219" t="s">
        <v>2503</v>
      </c>
      <c r="C32" s="220" t="s">
        <v>2461</v>
      </c>
      <c r="D32" s="226"/>
      <c r="E32" s="226"/>
      <c r="F32" s="226"/>
      <c r="G32" s="226"/>
      <c r="H32" s="226"/>
      <c r="I32" s="220">
        <v>2014</v>
      </c>
      <c r="J32" s="220" t="s">
        <v>41</v>
      </c>
      <c r="K32" s="226"/>
      <c r="L32" s="220"/>
      <c r="M32" s="220"/>
      <c r="N32" s="220" t="s">
        <v>2504</v>
      </c>
      <c r="O32" s="220" t="s">
        <v>942</v>
      </c>
      <c r="P32" s="221" t="s">
        <v>2505</v>
      </c>
      <c r="Q32" s="221" t="s">
        <v>2506</v>
      </c>
      <c r="R32" s="221" t="s">
        <v>2507</v>
      </c>
      <c r="S32" s="221" t="s">
        <v>2092</v>
      </c>
      <c r="T32" s="221" t="s">
        <v>2508</v>
      </c>
      <c r="U32" s="221" t="s">
        <v>2509</v>
      </c>
      <c r="V32" s="221" t="s">
        <v>2493</v>
      </c>
      <c r="W32" s="221" t="s">
        <v>2496</v>
      </c>
      <c r="X32" s="221" t="s">
        <v>2510</v>
      </c>
      <c r="Y32" s="221" t="s">
        <v>2511</v>
      </c>
      <c r="Z32" s="222" t="str">
        <f>HYPERLINK("http://eprints.gla.ac.uk/80836/","http://eprints.gla.ac.uk/80836/")</f>
        <v>http://eprints.gla.ac.uk/80836/</v>
      </c>
      <c r="AA32" s="6"/>
      <c r="AB32" s="6"/>
      <c r="AC32" s="6"/>
      <c r="AD32" s="5"/>
      <c r="AE32" s="6"/>
      <c r="AF32" s="6"/>
      <c r="AG32" s="6"/>
      <c r="AH32" s="6"/>
      <c r="AI32" s="5"/>
      <c r="AJ32" s="6"/>
      <c r="AK32" s="6"/>
      <c r="AL32" s="4"/>
      <c r="AM32" s="4"/>
      <c r="AN32" s="4"/>
    </row>
    <row r="33" spans="1:40" ht="210" customHeight="1">
      <c r="A33" s="169" t="s">
        <v>3142</v>
      </c>
      <c r="B33" s="170" t="s">
        <v>457</v>
      </c>
      <c r="C33" s="173" t="s">
        <v>458</v>
      </c>
      <c r="D33" s="173" t="s">
        <v>459</v>
      </c>
      <c r="E33" s="173"/>
      <c r="F33" s="173"/>
      <c r="G33" s="173"/>
      <c r="H33" s="173"/>
      <c r="I33" s="173">
        <v>2010</v>
      </c>
      <c r="J33" s="173" t="s">
        <v>197</v>
      </c>
      <c r="K33" s="173" t="s">
        <v>42</v>
      </c>
      <c r="L33" s="174"/>
      <c r="M33" s="174"/>
      <c r="N33" s="173" t="s">
        <v>461</v>
      </c>
      <c r="O33" s="173" t="s">
        <v>10</v>
      </c>
      <c r="P33" s="174" t="s">
        <v>462</v>
      </c>
      <c r="Q33" s="174"/>
      <c r="R33" s="174"/>
      <c r="S33" s="174"/>
      <c r="T33" s="174"/>
      <c r="U33" s="174"/>
      <c r="V33" s="174"/>
      <c r="W33" s="174"/>
      <c r="X33" s="174"/>
      <c r="Y33" s="174"/>
      <c r="Z33" s="175" t="str">
        <f>HYPERLINK("http://www.sciencedirect.com/science/article/pii/S0016328709001876","http://www.sciencedirect.com/science/article/pii/S0016328709001876")</f>
        <v>http://www.sciencedirect.com/science/article/pii/S0016328709001876</v>
      </c>
      <c r="AA33" s="6"/>
      <c r="AB33" s="4"/>
      <c r="AC33" s="4"/>
      <c r="AD33" s="4"/>
      <c r="AE33" s="4"/>
      <c r="AF33" s="4"/>
      <c r="AG33" s="4"/>
      <c r="AH33" s="4"/>
      <c r="AI33" s="4"/>
      <c r="AJ33" s="4"/>
      <c r="AK33" s="4"/>
      <c r="AL33" s="4"/>
      <c r="AM33" s="4"/>
      <c r="AN33" s="4"/>
    </row>
    <row r="34" spans="1:40" ht="134" customHeight="1">
      <c r="A34" s="218" t="s">
        <v>3143</v>
      </c>
      <c r="B34" s="219" t="s">
        <v>2135</v>
      </c>
      <c r="C34" s="220" t="s">
        <v>2129</v>
      </c>
      <c r="D34" s="226"/>
      <c r="E34" s="226"/>
      <c r="F34" s="226"/>
      <c r="G34" s="226"/>
      <c r="H34" s="226"/>
      <c r="I34" s="220">
        <v>2013</v>
      </c>
      <c r="J34" s="220" t="s">
        <v>197</v>
      </c>
      <c r="K34" s="226"/>
      <c r="L34" s="220"/>
      <c r="M34" s="220"/>
      <c r="N34" s="220" t="s">
        <v>2136</v>
      </c>
      <c r="O34" s="220" t="s">
        <v>757</v>
      </c>
      <c r="P34" s="221" t="s">
        <v>2137</v>
      </c>
      <c r="Q34" s="221" t="s">
        <v>2138</v>
      </c>
      <c r="R34" s="226"/>
      <c r="S34" s="226"/>
      <c r="T34" s="220"/>
      <c r="U34" s="220"/>
      <c r="V34" s="220"/>
      <c r="W34" s="221"/>
      <c r="X34" s="221"/>
      <c r="Y34" s="226"/>
      <c r="Z34" s="222" t="str">
        <f>HYPERLINK("http://www.aston.ac.uk/EasySiteWeb/GatewayLink.aspx?alId=157439#page=169","http://www.aston.ac.uk/EasySiteWeb/GatewayLink.aspx?alId=157439#page=169")</f>
        <v>http://www.aston.ac.uk/EasySiteWeb/GatewayLink.aspx?alId=157439#page=169</v>
      </c>
      <c r="AA34" s="7"/>
      <c r="AB34" s="7"/>
      <c r="AC34" s="7"/>
      <c r="AD34" s="7"/>
      <c r="AE34" s="7"/>
      <c r="AF34" s="7"/>
      <c r="AG34" s="7"/>
      <c r="AH34" s="7"/>
      <c r="AI34" s="7"/>
      <c r="AJ34" s="7"/>
      <c r="AK34" s="5"/>
      <c r="AL34" s="7"/>
      <c r="AM34" s="7"/>
      <c r="AN34" s="4"/>
    </row>
    <row r="35" spans="1:40" ht="149" customHeight="1">
      <c r="A35" s="169" t="s">
        <v>3144</v>
      </c>
      <c r="B35" s="170" t="s">
        <v>2139</v>
      </c>
      <c r="C35" s="173" t="s">
        <v>2129</v>
      </c>
      <c r="D35" s="173" t="s">
        <v>2140</v>
      </c>
      <c r="E35" s="173" t="s">
        <v>1472</v>
      </c>
      <c r="F35" s="173" t="s">
        <v>305</v>
      </c>
      <c r="G35" s="173"/>
      <c r="H35" s="173"/>
      <c r="I35" s="173">
        <v>2013</v>
      </c>
      <c r="J35" s="173" t="s">
        <v>197</v>
      </c>
      <c r="K35" s="176"/>
      <c r="L35" s="173"/>
      <c r="M35" s="173"/>
      <c r="N35" s="173" t="s">
        <v>2141</v>
      </c>
      <c r="O35" s="173" t="s">
        <v>2142</v>
      </c>
      <c r="P35" s="174" t="s">
        <v>2143</v>
      </c>
      <c r="Q35" s="174" t="s">
        <v>2144</v>
      </c>
      <c r="R35" s="174" t="s">
        <v>1481</v>
      </c>
      <c r="S35" s="174" t="s">
        <v>2145</v>
      </c>
      <c r="T35" s="173"/>
      <c r="U35" s="173"/>
      <c r="V35" s="173"/>
      <c r="W35" s="174"/>
      <c r="X35" s="174"/>
      <c r="Y35" s="174"/>
      <c r="Z35" s="175" t="str">
        <f>HYPERLINK("http://onlinelibrary.wiley.com/doi/10.1111/caim.12029/full","http://onlinelibrary.wiley.com/doi/10.1111/caim.12029/full")</f>
        <v>http://onlinelibrary.wiley.com/doi/10.1111/caim.12029/full</v>
      </c>
      <c r="AA35" s="7"/>
      <c r="AB35" s="7"/>
      <c r="AC35" s="7"/>
      <c r="AD35" s="7"/>
      <c r="AE35" s="7"/>
      <c r="AF35" s="7"/>
      <c r="AG35" s="7"/>
      <c r="AH35" s="7"/>
      <c r="AI35" s="7"/>
      <c r="AJ35" s="7"/>
      <c r="AK35" s="5"/>
      <c r="AL35" s="7"/>
      <c r="AM35" s="7"/>
      <c r="AN35" s="4"/>
    </row>
    <row r="36" spans="1:40" ht="180">
      <c r="A36" s="218" t="s">
        <v>3145</v>
      </c>
      <c r="B36" s="219" t="s">
        <v>912</v>
      </c>
      <c r="C36" s="220" t="s">
        <v>894</v>
      </c>
      <c r="D36" s="220"/>
      <c r="E36" s="220"/>
      <c r="F36" s="220"/>
      <c r="G36" s="220"/>
      <c r="H36" s="220"/>
      <c r="I36" s="220">
        <v>2014</v>
      </c>
      <c r="J36" s="221" t="s">
        <v>98</v>
      </c>
      <c r="K36" s="221"/>
      <c r="L36" s="221"/>
      <c r="M36" s="221"/>
      <c r="N36" s="220" t="s">
        <v>3965</v>
      </c>
      <c r="O36" s="220" t="s">
        <v>915</v>
      </c>
      <c r="P36" s="221" t="s">
        <v>916</v>
      </c>
      <c r="Q36" s="221" t="s">
        <v>917</v>
      </c>
      <c r="R36" s="221" t="s">
        <v>918</v>
      </c>
      <c r="S36" s="221" t="s">
        <v>919</v>
      </c>
      <c r="T36" s="221" t="s">
        <v>132</v>
      </c>
      <c r="U36" s="221" t="s">
        <v>129</v>
      </c>
      <c r="V36" s="221" t="s">
        <v>904</v>
      </c>
      <c r="W36" s="221" t="s">
        <v>898</v>
      </c>
      <c r="X36" s="221" t="s">
        <v>920</v>
      </c>
      <c r="Y36" s="221"/>
      <c r="Z36" s="222" t="s">
        <v>3146</v>
      </c>
      <c r="AA36" s="6"/>
      <c r="AB36" s="4"/>
      <c r="AC36" s="4"/>
      <c r="AD36" s="4"/>
      <c r="AE36" s="4"/>
      <c r="AF36" s="4"/>
      <c r="AG36" s="4"/>
      <c r="AH36" s="4"/>
      <c r="AI36" s="4"/>
      <c r="AJ36" s="4"/>
      <c r="AK36" s="4"/>
      <c r="AL36" s="4"/>
      <c r="AM36" s="4"/>
      <c r="AN36" s="4"/>
    </row>
    <row r="37" spans="1:40" ht="137" customHeight="1">
      <c r="A37" s="169" t="s">
        <v>3147</v>
      </c>
      <c r="B37" s="170" t="s">
        <v>2848</v>
      </c>
      <c r="C37" s="173" t="s">
        <v>2849</v>
      </c>
      <c r="D37" s="173" t="s">
        <v>2850</v>
      </c>
      <c r="E37" s="173"/>
      <c r="F37" s="173"/>
      <c r="G37" s="173"/>
      <c r="H37" s="173"/>
      <c r="I37" s="173">
        <v>2013</v>
      </c>
      <c r="J37" s="174" t="s">
        <v>98</v>
      </c>
      <c r="K37" s="174"/>
      <c r="L37" s="174"/>
      <c r="M37" s="174"/>
      <c r="N37" s="173" t="s">
        <v>2853</v>
      </c>
      <c r="O37" s="173" t="s">
        <v>2854</v>
      </c>
      <c r="P37" s="174" t="s">
        <v>2855</v>
      </c>
      <c r="Q37" s="174" t="s">
        <v>2856</v>
      </c>
      <c r="R37" s="174" t="s">
        <v>2857</v>
      </c>
      <c r="S37" s="174"/>
      <c r="T37" s="174"/>
      <c r="U37" s="174"/>
      <c r="V37" s="174"/>
      <c r="W37" s="174"/>
      <c r="X37" s="174"/>
      <c r="Y37" s="174"/>
      <c r="Z37" s="175" t="str">
        <f>HYPERLINK("https://link.springer.com/article/10.1007%2Fs00181-009-0322-6","https://link.springer.com/article/10.1007%2Fs00181-009-0322-6")</f>
        <v>https://link.springer.com/article/10.1007%2Fs00181-009-0322-6</v>
      </c>
      <c r="AA37" s="6"/>
      <c r="AB37" s="4"/>
      <c r="AC37" s="4"/>
      <c r="AD37" s="4"/>
      <c r="AE37" s="4"/>
      <c r="AF37" s="4"/>
      <c r="AG37" s="4"/>
      <c r="AH37" s="4"/>
      <c r="AI37" s="4"/>
      <c r="AJ37" s="4"/>
      <c r="AK37" s="4"/>
      <c r="AL37" s="4"/>
      <c r="AM37" s="4"/>
      <c r="AN37" s="4"/>
    </row>
    <row r="38" spans="1:40" ht="120" customHeight="1">
      <c r="A38" s="218" t="s">
        <v>3148</v>
      </c>
      <c r="B38" s="219" t="s">
        <v>2882</v>
      </c>
      <c r="C38" s="220" t="s">
        <v>2883</v>
      </c>
      <c r="D38" s="220"/>
      <c r="E38" s="220"/>
      <c r="F38" s="220"/>
      <c r="G38" s="220"/>
      <c r="H38" s="220"/>
      <c r="I38" s="220">
        <v>2014</v>
      </c>
      <c r="J38" s="221" t="s">
        <v>98</v>
      </c>
      <c r="K38" s="221"/>
      <c r="L38" s="221"/>
      <c r="M38" s="221"/>
      <c r="N38" s="220" t="s">
        <v>914</v>
      </c>
      <c r="O38" s="220" t="s">
        <v>2885</v>
      </c>
      <c r="P38" s="221" t="s">
        <v>2886</v>
      </c>
      <c r="Q38" s="221" t="s">
        <v>2887</v>
      </c>
      <c r="R38" s="221" t="s">
        <v>176</v>
      </c>
      <c r="S38" s="221"/>
      <c r="T38" s="221"/>
      <c r="U38" s="221"/>
      <c r="V38" s="221"/>
      <c r="W38" s="221"/>
      <c r="X38" s="221"/>
      <c r="Y38" s="221"/>
      <c r="Z38" s="222" t="str">
        <f>HYPERLINK("http://web.b.ebscohost.com.ezproxy.is.ed.ac.uk/ehost/detail/detail?sid=cbceeda2-80f5-4320-89b7-e3299c64767a%40sessionmgr120&amp;vid=0&amp;hid=115&amp;bdata=JnNpdGU9ZWhvc3QtbGl2ZQ%3d%3d#AN=111246476&amp;db=bth","http://web.b.ebscohost.com.ezproxy.is.ed.ac.uk/ehost/detail/detail?sid=cbceeda2-80f5-4320-89b7-e3299c64767a%40sessionmgr120&amp;vid=0&amp;hid=115&amp;bdata=JnNpdGU9ZWhvc3QtbGl2ZQ%3d%3d#AN=111246476&amp;db=bth")</f>
        <v>http://web.b.ebscohost.com.ezproxy.is.ed.ac.uk/ehost/detail/detail?sid=cbceeda2-80f5-4320-89b7-e3299c64767a%40sessionmgr120&amp;vid=0&amp;hid=115&amp;bdata=JnNpdGU9ZWhvc3QtbGl2ZQ%3d%3d#AN=111246476&amp;db=bth</v>
      </c>
      <c r="AA38" s="8"/>
      <c r="AB38" s="9"/>
      <c r="AC38" s="9"/>
      <c r="AD38" s="9"/>
      <c r="AE38" s="9"/>
      <c r="AF38" s="9"/>
      <c r="AG38" s="9"/>
      <c r="AH38" s="9"/>
      <c r="AI38" s="9"/>
      <c r="AJ38" s="9"/>
      <c r="AK38" s="9"/>
      <c r="AL38" s="9"/>
      <c r="AM38" s="9"/>
      <c r="AN38" s="9"/>
    </row>
    <row r="39" spans="1:40" ht="167" customHeight="1">
      <c r="A39" s="169" t="s">
        <v>3149</v>
      </c>
      <c r="B39" s="170" t="s">
        <v>1395</v>
      </c>
      <c r="C39" s="173" t="s">
        <v>1372</v>
      </c>
      <c r="D39" s="176"/>
      <c r="E39" s="176"/>
      <c r="F39" s="176"/>
      <c r="G39" s="176"/>
      <c r="H39" s="176"/>
      <c r="I39" s="173">
        <v>2010</v>
      </c>
      <c r="J39" s="173" t="s">
        <v>98</v>
      </c>
      <c r="K39" s="176"/>
      <c r="L39" s="173"/>
      <c r="M39" s="173"/>
      <c r="N39" s="173" t="s">
        <v>1397</v>
      </c>
      <c r="O39" s="173" t="s">
        <v>1398</v>
      </c>
      <c r="P39" s="176"/>
      <c r="Q39" s="176"/>
      <c r="R39" s="176"/>
      <c r="S39" s="176"/>
      <c r="T39" s="173"/>
      <c r="U39" s="173"/>
      <c r="V39" s="173"/>
      <c r="W39" s="176"/>
      <c r="X39" s="176"/>
      <c r="Y39" s="176"/>
      <c r="Z39" s="175" t="str">
        <f>HYPERLINK("https://dspace.stir.ac.uk/handle/1893/2518#.WM-PZRicaRs","https://dspace.stir.ac.uk/handle/1893/2518#.WM-PZRicaRs")</f>
        <v>https://dspace.stir.ac.uk/handle/1893/2518#.WM-PZRicaRs</v>
      </c>
      <c r="AA39" s="7"/>
      <c r="AB39" s="7"/>
      <c r="AC39" s="7"/>
      <c r="AD39" s="7"/>
      <c r="AE39" s="7"/>
      <c r="AF39" s="7"/>
      <c r="AG39" s="7"/>
      <c r="AH39" s="7"/>
      <c r="AI39" s="7"/>
      <c r="AJ39" s="7"/>
      <c r="AK39" s="5"/>
      <c r="AL39" s="7"/>
      <c r="AM39" s="7"/>
      <c r="AN39" s="4"/>
    </row>
    <row r="40" spans="1:40" ht="316" customHeight="1">
      <c r="A40" s="218" t="s">
        <v>3150</v>
      </c>
      <c r="B40" s="219" t="s">
        <v>3032</v>
      </c>
      <c r="C40" s="220" t="s">
        <v>3033</v>
      </c>
      <c r="D40" s="220"/>
      <c r="E40" s="220"/>
      <c r="F40" s="220"/>
      <c r="G40" s="220"/>
      <c r="H40" s="220"/>
      <c r="I40" s="220">
        <v>2013</v>
      </c>
      <c r="J40" s="220" t="s">
        <v>98</v>
      </c>
      <c r="K40" s="220"/>
      <c r="L40" s="220"/>
      <c r="M40" s="220"/>
      <c r="N40" s="220" t="s">
        <v>3036</v>
      </c>
      <c r="O40" s="220" t="s">
        <v>3037</v>
      </c>
      <c r="P40" s="221" t="s">
        <v>3038</v>
      </c>
      <c r="Q40" s="221" t="s">
        <v>2356</v>
      </c>
      <c r="R40" s="221"/>
      <c r="S40" s="221"/>
      <c r="T40" s="220"/>
      <c r="U40" s="220"/>
      <c r="V40" s="220"/>
      <c r="W40" s="221"/>
      <c r="X40" s="221"/>
      <c r="Y40" s="221"/>
      <c r="Z40" s="222" t="str">
        <f>HYPERLINK("https://dspace.stir.ac.uk/handle/1893/22233#.WM-QhBicaRs","https://dspace.stir.ac.uk/handle/1893/22233#.WM-QhBicaRs")</f>
        <v>https://dspace.stir.ac.uk/handle/1893/22233#.WM-QhBicaRs</v>
      </c>
      <c r="AA40" s="6"/>
      <c r="AB40" s="6"/>
      <c r="AC40" s="6"/>
      <c r="AD40" s="6"/>
      <c r="AE40" s="6"/>
      <c r="AF40" s="6"/>
      <c r="AG40" s="6"/>
      <c r="AH40" s="6"/>
      <c r="AI40" s="6"/>
      <c r="AJ40" s="6"/>
      <c r="AK40" s="5"/>
      <c r="AL40" s="6"/>
      <c r="AM40" s="6"/>
      <c r="AN40" s="4"/>
    </row>
    <row r="41" spans="1:40" ht="117" customHeight="1">
      <c r="A41" s="169" t="s">
        <v>3151</v>
      </c>
      <c r="B41" s="170" t="s">
        <v>1371</v>
      </c>
      <c r="C41" s="173" t="s">
        <v>1372</v>
      </c>
      <c r="D41" s="173"/>
      <c r="E41" s="173"/>
      <c r="F41" s="173"/>
      <c r="G41" s="173"/>
      <c r="H41" s="173"/>
      <c r="I41" s="173">
        <v>2012</v>
      </c>
      <c r="J41" s="173" t="s">
        <v>98</v>
      </c>
      <c r="K41" s="173"/>
      <c r="L41" s="173"/>
      <c r="M41" s="173"/>
      <c r="N41" s="173" t="s">
        <v>1375</v>
      </c>
      <c r="O41" s="173" t="s">
        <v>1376</v>
      </c>
      <c r="P41" s="174"/>
      <c r="Q41" s="174"/>
      <c r="R41" s="174"/>
      <c r="S41" s="173"/>
      <c r="T41" s="173"/>
      <c r="U41" s="174"/>
      <c r="V41" s="174"/>
      <c r="W41" s="174"/>
      <c r="X41" s="174"/>
      <c r="Y41" s="174"/>
      <c r="Z41" s="175" t="str">
        <f>HYPERLINK("https://dspace.stir.ac.uk/handle/1893/15588#.WM-P7hicaRs","https://dspace.stir.ac.uk/handle/1893/15588#.WM-P7hicaRs")</f>
        <v>https://dspace.stir.ac.uk/handle/1893/15588#.WM-P7hicaRs</v>
      </c>
      <c r="AA41" s="6"/>
      <c r="AB41" s="6"/>
      <c r="AC41" s="6"/>
      <c r="AD41" s="6"/>
      <c r="AE41" s="6"/>
      <c r="AF41" s="6"/>
      <c r="AG41" s="6"/>
      <c r="AH41" s="6"/>
      <c r="AI41" s="5"/>
      <c r="AJ41" s="6"/>
      <c r="AK41" s="6"/>
      <c r="AL41" s="4"/>
      <c r="AM41" s="4"/>
      <c r="AN41" s="4"/>
    </row>
    <row r="42" spans="1:40" ht="116" customHeight="1">
      <c r="A42" s="218" t="s">
        <v>3152</v>
      </c>
      <c r="B42" s="219" t="s">
        <v>1307</v>
      </c>
      <c r="C42" s="220" t="s">
        <v>1308</v>
      </c>
      <c r="D42" s="220"/>
      <c r="E42" s="220"/>
      <c r="F42" s="220"/>
      <c r="G42" s="220"/>
      <c r="H42" s="220"/>
      <c r="I42" s="220">
        <v>2016</v>
      </c>
      <c r="J42" s="220" t="s">
        <v>117</v>
      </c>
      <c r="K42" s="221"/>
      <c r="L42" s="221"/>
      <c r="M42" s="221"/>
      <c r="N42" s="220" t="s">
        <v>1311</v>
      </c>
      <c r="O42" s="220" t="s">
        <v>1312</v>
      </c>
      <c r="P42" s="221" t="s">
        <v>1313</v>
      </c>
      <c r="Q42" s="221" t="s">
        <v>399</v>
      </c>
      <c r="R42" s="221" t="s">
        <v>1314</v>
      </c>
      <c r="S42" s="221"/>
      <c r="T42" s="221"/>
      <c r="U42" s="221"/>
      <c r="V42" s="221"/>
      <c r="W42" s="221"/>
      <c r="X42" s="221"/>
      <c r="Y42" s="221"/>
      <c r="Z42" s="222" t="str">
        <f>HYPERLINK("https://pure.strath.ac.uk/portal/en/publications/cities-global-cities-and-glasgow--some-reflections(660705f7-0dd9-4d46-b4ce-08d08820d427).html","https://pure.strath.ac.uk/portal/en/publications/cities-global-cities-and-glasgow--some-reflections(660705f7-0dd9-4d46-b4ce-08d08820d427).html")</f>
        <v>https://pure.strath.ac.uk/portal/en/publications/cities-global-cities-and-glasgow--some-reflections(660705f7-0dd9-4d46-b4ce-08d08820d427).html</v>
      </c>
      <c r="AA42" s="8"/>
      <c r="AB42" s="9"/>
      <c r="AC42" s="9"/>
      <c r="AD42" s="9"/>
      <c r="AE42" s="9"/>
      <c r="AF42" s="9"/>
      <c r="AG42" s="9"/>
      <c r="AH42" s="9"/>
      <c r="AI42" s="9"/>
      <c r="AJ42" s="9"/>
      <c r="AK42" s="9"/>
      <c r="AL42" s="9"/>
      <c r="AM42" s="9"/>
      <c r="AN42" s="9"/>
    </row>
    <row r="43" spans="1:40" ht="147" customHeight="1">
      <c r="A43" s="169" t="s">
        <v>3153</v>
      </c>
      <c r="B43" s="170" t="s">
        <v>1909</v>
      </c>
      <c r="C43" s="173" t="s">
        <v>1910</v>
      </c>
      <c r="D43" s="173"/>
      <c r="E43" s="173"/>
      <c r="F43" s="173"/>
      <c r="G43" s="173"/>
      <c r="H43" s="173"/>
      <c r="I43" s="173">
        <v>2014</v>
      </c>
      <c r="J43" s="173" t="s">
        <v>117</v>
      </c>
      <c r="K43" s="174"/>
      <c r="L43" s="174"/>
      <c r="M43" s="174"/>
      <c r="N43" s="173" t="s">
        <v>1913</v>
      </c>
      <c r="O43" s="173" t="s">
        <v>1001</v>
      </c>
      <c r="P43" s="174" t="s">
        <v>176</v>
      </c>
      <c r="Q43" s="174" t="s">
        <v>1914</v>
      </c>
      <c r="R43" s="174" t="s">
        <v>1915</v>
      </c>
      <c r="S43" s="174"/>
      <c r="T43" s="174"/>
      <c r="U43" s="174"/>
      <c r="V43" s="174"/>
      <c r="W43" s="174"/>
      <c r="X43" s="174"/>
      <c r="Y43" s="174"/>
      <c r="Z43" s="175" t="str">
        <f>HYPERLINK("https://pure.strath.ac.uk/portal/en/publications/creativity-and-innovation-in-haute-cuisine(abae5318-5e96-4d14-9d67-0e70f7350f93).html","https://pure.strath.ac.uk/portal/en/publications/creativity-and-innovation-in-haute-cuisine(abae5318-5e96-4d14-9d67-0e70f7350f93).html")</f>
        <v>https://pure.strath.ac.uk/portal/en/publications/creativity-and-innovation-in-haute-cuisine(abae5318-5e96-4d14-9d67-0e70f7350f93).html</v>
      </c>
      <c r="AA43" s="6"/>
      <c r="AB43" s="4"/>
      <c r="AC43" s="4"/>
      <c r="AD43" s="4"/>
      <c r="AE43" s="4"/>
      <c r="AF43" s="4"/>
      <c r="AG43" s="4"/>
      <c r="AH43" s="4"/>
      <c r="AI43" s="4"/>
      <c r="AJ43" s="4"/>
      <c r="AK43" s="4"/>
      <c r="AL43" s="4"/>
      <c r="AM43" s="4"/>
      <c r="AN43" s="4"/>
    </row>
    <row r="44" spans="1:40" ht="103" customHeight="1">
      <c r="A44" s="218" t="s">
        <v>3154</v>
      </c>
      <c r="B44" s="219" t="s">
        <v>1140</v>
      </c>
      <c r="C44" s="220" t="s">
        <v>1141</v>
      </c>
      <c r="D44" s="220" t="s">
        <v>1142</v>
      </c>
      <c r="E44" s="220" t="s">
        <v>1143</v>
      </c>
      <c r="F44" s="220" t="s">
        <v>1144</v>
      </c>
      <c r="G44" s="220" t="s">
        <v>295</v>
      </c>
      <c r="H44" s="220" t="s">
        <v>1145</v>
      </c>
      <c r="I44" s="220">
        <v>2016</v>
      </c>
      <c r="J44" s="220" t="s">
        <v>117</v>
      </c>
      <c r="K44" s="226"/>
      <c r="L44" s="220"/>
      <c r="M44" s="220"/>
      <c r="N44" s="220" t="s">
        <v>1148</v>
      </c>
      <c r="O44" s="220" t="s">
        <v>1149</v>
      </c>
      <c r="P44" s="221" t="s">
        <v>1150</v>
      </c>
      <c r="Q44" s="221" t="s">
        <v>1151</v>
      </c>
      <c r="R44" s="221" t="s">
        <v>1152</v>
      </c>
      <c r="S44" s="221" t="s">
        <v>1153</v>
      </c>
      <c r="T44" s="221" t="s">
        <v>201</v>
      </c>
      <c r="U44" s="221"/>
      <c r="V44" s="221"/>
      <c r="W44" s="221"/>
      <c r="X44" s="221"/>
      <c r="Y44" s="221"/>
      <c r="Z44" s="222" t="str">
        <f>HYPERLINK("https://pure.strath.ac.uk/portal/en/publications/design-ideation-through-improvised-comedy-processes(735c31e7-b4b4-4ee8-abc4-51a0a5701065).html","https://pure.strath.ac.uk/portal/en/publications/design-ideation-through-improvised-comedy-processes(735c31e7-b4b4-4ee8-abc4-51a0a5701065).html")</f>
        <v>https://pure.strath.ac.uk/portal/en/publications/design-ideation-through-improvised-comedy-processes(735c31e7-b4b4-4ee8-abc4-51a0a5701065).html</v>
      </c>
      <c r="AA44" s="7"/>
      <c r="AB44" s="7"/>
      <c r="AC44" s="7"/>
      <c r="AD44" s="7"/>
      <c r="AE44" s="7"/>
      <c r="AF44" s="7"/>
      <c r="AG44" s="7"/>
      <c r="AH44" s="7"/>
      <c r="AI44" s="5"/>
      <c r="AJ44" s="7"/>
      <c r="AK44" s="7"/>
      <c r="AL44" s="4"/>
      <c r="AM44" s="4"/>
      <c r="AN44" s="4"/>
    </row>
    <row r="45" spans="1:40" ht="123" customHeight="1">
      <c r="A45" s="169" t="s">
        <v>3155</v>
      </c>
      <c r="B45" s="170" t="s">
        <v>1923</v>
      </c>
      <c r="C45" s="173" t="s">
        <v>1910</v>
      </c>
      <c r="D45" s="173"/>
      <c r="E45" s="173"/>
      <c r="F45" s="173"/>
      <c r="G45" s="173"/>
      <c r="H45" s="173"/>
      <c r="I45" s="173">
        <v>2013</v>
      </c>
      <c r="J45" s="173" t="s">
        <v>117</v>
      </c>
      <c r="K45" s="173"/>
      <c r="L45" s="174"/>
      <c r="M45" s="174"/>
      <c r="N45" s="173" t="s">
        <v>1925</v>
      </c>
      <c r="O45" s="173" t="s">
        <v>1001</v>
      </c>
      <c r="P45" s="174" t="s">
        <v>1926</v>
      </c>
      <c r="Q45" s="173"/>
      <c r="R45" s="173"/>
      <c r="S45" s="174"/>
      <c r="T45" s="174"/>
      <c r="U45" s="174"/>
      <c r="V45" s="174"/>
      <c r="W45" s="174"/>
      <c r="X45" s="174"/>
      <c r="Y45" s="174"/>
      <c r="Z45" s="175" t="str">
        <f>HYPERLINK("https://pure.strath.ac.uk/portal/en/publications/the-experience-of-personal-creativity(143621d1-881c-4749-96a3-860bb5d644e5).html","https://pure.strath.ac.uk/portal/en/publications/the-experience-of-personal-creativity(143621d1-881c-4749-96a3-860bb5d644e5).html")</f>
        <v>https://pure.strath.ac.uk/portal/en/publications/the-experience-of-personal-creativity(143621d1-881c-4749-96a3-860bb5d644e5).html</v>
      </c>
      <c r="AA45" s="6"/>
      <c r="AB45" s="6"/>
      <c r="AC45" s="6"/>
      <c r="AD45" s="6"/>
      <c r="AE45" s="6"/>
      <c r="AF45" s="6"/>
      <c r="AG45" s="5"/>
      <c r="AH45" s="6"/>
      <c r="AI45" s="6"/>
      <c r="AJ45" s="4"/>
      <c r="AK45" s="4"/>
      <c r="AL45" s="4"/>
      <c r="AM45" s="4"/>
      <c r="AN45" s="4"/>
    </row>
    <row r="46" spans="1:40">
      <c r="A46" s="10"/>
      <c r="B46" s="10"/>
      <c r="C46" s="10"/>
      <c r="D46" s="10"/>
      <c r="E46" s="10"/>
      <c r="F46" s="10"/>
      <c r="G46" s="10"/>
      <c r="H46" s="10"/>
      <c r="I46" s="10"/>
      <c r="J46" s="4"/>
      <c r="K46" s="4"/>
      <c r="L46" s="4"/>
      <c r="M46" s="4"/>
      <c r="N46" s="11"/>
      <c r="O46" s="4"/>
      <c r="P46" s="4"/>
      <c r="Q46" s="4"/>
      <c r="R46" s="4"/>
      <c r="S46" s="4"/>
      <c r="T46" s="4"/>
      <c r="U46" s="4"/>
      <c r="V46" s="4"/>
      <c r="W46" s="4"/>
      <c r="X46" s="4"/>
      <c r="Y46" s="4"/>
      <c r="Z46" s="4"/>
      <c r="AA46" s="4"/>
      <c r="AB46" s="4"/>
      <c r="AC46" s="4"/>
      <c r="AD46" s="4"/>
      <c r="AE46" s="4"/>
      <c r="AF46" s="4"/>
      <c r="AG46" s="4"/>
      <c r="AH46" s="4"/>
      <c r="AI46" s="4"/>
      <c r="AJ46" s="4"/>
      <c r="AK46" s="4"/>
      <c r="AL46" s="4"/>
      <c r="AM46" s="4"/>
      <c r="AN46" s="4"/>
    </row>
    <row r="47" spans="1:40">
      <c r="A47" s="10"/>
      <c r="B47" s="10"/>
      <c r="C47" s="10"/>
      <c r="D47" s="10"/>
      <c r="E47" s="10"/>
      <c r="F47" s="10"/>
      <c r="G47" s="10"/>
      <c r="H47" s="10"/>
      <c r="I47" s="10"/>
      <c r="J47" s="4"/>
      <c r="K47" s="4"/>
      <c r="L47" s="4"/>
      <c r="M47" s="4"/>
      <c r="N47" s="11"/>
      <c r="O47" s="4"/>
      <c r="P47" s="4"/>
      <c r="Q47" s="4"/>
      <c r="R47" s="4"/>
      <c r="S47" s="4"/>
      <c r="T47" s="4"/>
      <c r="U47" s="4"/>
      <c r="V47" s="4"/>
      <c r="W47" s="4"/>
      <c r="X47" s="4"/>
      <c r="Y47" s="4"/>
      <c r="Z47" s="4"/>
      <c r="AA47" s="4"/>
      <c r="AB47" s="4"/>
      <c r="AC47" s="4"/>
      <c r="AD47" s="4"/>
      <c r="AE47" s="4"/>
      <c r="AF47" s="4"/>
      <c r="AG47" s="4"/>
      <c r="AH47" s="4"/>
      <c r="AI47" s="4"/>
      <c r="AJ47" s="4"/>
      <c r="AK47" s="4"/>
      <c r="AL47" s="4"/>
      <c r="AM47" s="4"/>
      <c r="AN47" s="4"/>
    </row>
    <row r="48" spans="1:40">
      <c r="A48" s="10"/>
      <c r="B48" s="10"/>
      <c r="C48" s="10"/>
      <c r="D48" s="10"/>
      <c r="E48" s="10"/>
      <c r="F48" s="10"/>
      <c r="G48" s="10"/>
      <c r="H48" s="10"/>
      <c r="I48" s="10"/>
      <c r="J48" s="4"/>
      <c r="K48" s="4"/>
      <c r="L48" s="4"/>
      <c r="M48" s="4"/>
      <c r="N48" s="11"/>
      <c r="O48" s="4"/>
      <c r="P48" s="4"/>
      <c r="Q48" s="4"/>
      <c r="R48" s="4"/>
      <c r="S48" s="4"/>
      <c r="T48" s="4"/>
      <c r="U48" s="4"/>
      <c r="V48" s="4"/>
      <c r="W48" s="4"/>
      <c r="X48" s="4"/>
      <c r="Y48" s="4"/>
      <c r="Z48" s="4"/>
      <c r="AA48" s="4"/>
      <c r="AB48" s="4"/>
      <c r="AC48" s="4"/>
      <c r="AD48" s="4"/>
      <c r="AE48" s="4"/>
      <c r="AF48" s="4"/>
      <c r="AG48" s="4"/>
      <c r="AH48" s="4"/>
      <c r="AI48" s="4"/>
      <c r="AJ48" s="4"/>
      <c r="AK48" s="4"/>
      <c r="AL48" s="4"/>
      <c r="AM48" s="4"/>
      <c r="AN48" s="4"/>
    </row>
    <row r="49" spans="1:40">
      <c r="A49" s="10"/>
      <c r="B49" s="10"/>
      <c r="C49" s="10"/>
      <c r="D49" s="10"/>
      <c r="E49" s="10"/>
      <c r="F49" s="10"/>
      <c r="G49" s="10"/>
      <c r="H49" s="10"/>
      <c r="I49" s="10"/>
      <c r="J49" s="4"/>
      <c r="K49" s="4"/>
      <c r="L49" s="4"/>
      <c r="M49" s="4"/>
      <c r="N49" s="11"/>
      <c r="O49" s="4"/>
      <c r="P49" s="4"/>
      <c r="Q49" s="4"/>
      <c r="R49" s="4"/>
      <c r="S49" s="4"/>
      <c r="T49" s="4"/>
      <c r="U49" s="4"/>
      <c r="V49" s="4"/>
      <c r="W49" s="4"/>
      <c r="X49" s="4"/>
      <c r="Y49" s="4"/>
      <c r="Z49" s="4"/>
      <c r="AA49" s="4"/>
      <c r="AB49" s="4"/>
      <c r="AC49" s="4"/>
      <c r="AD49" s="4"/>
      <c r="AE49" s="4"/>
      <c r="AF49" s="4"/>
      <c r="AG49" s="4"/>
      <c r="AH49" s="4"/>
      <c r="AI49" s="4"/>
      <c r="AJ49" s="4"/>
      <c r="AK49" s="4"/>
      <c r="AL49" s="4"/>
      <c r="AM49" s="4"/>
      <c r="AN49" s="4"/>
    </row>
    <row r="50" spans="1:40">
      <c r="A50" s="10"/>
      <c r="B50" s="10"/>
      <c r="C50" s="10"/>
      <c r="D50" s="10"/>
      <c r="E50" s="10"/>
      <c r="F50" s="10"/>
      <c r="G50" s="10"/>
      <c r="H50" s="10"/>
      <c r="I50" s="10"/>
      <c r="J50" s="4"/>
      <c r="K50" s="4"/>
      <c r="L50" s="4"/>
      <c r="M50" s="4"/>
      <c r="N50" s="11"/>
      <c r="O50" s="4"/>
      <c r="P50" s="4"/>
      <c r="Q50" s="4"/>
      <c r="R50" s="4"/>
      <c r="S50" s="4"/>
      <c r="T50" s="4"/>
      <c r="U50" s="4"/>
      <c r="V50" s="4"/>
      <c r="W50" s="4"/>
      <c r="X50" s="4"/>
      <c r="Y50" s="4"/>
      <c r="Z50" s="4"/>
      <c r="AA50" s="4"/>
      <c r="AB50" s="4"/>
      <c r="AC50" s="4"/>
      <c r="AD50" s="4"/>
      <c r="AE50" s="4"/>
      <c r="AF50" s="4"/>
      <c r="AG50" s="4"/>
      <c r="AH50" s="4"/>
      <c r="AI50" s="4"/>
      <c r="AJ50" s="4"/>
      <c r="AK50" s="4"/>
      <c r="AL50" s="4"/>
      <c r="AM50" s="4"/>
      <c r="AN50" s="4"/>
    </row>
    <row r="51" spans="1:40">
      <c r="A51" s="10"/>
      <c r="B51" s="10"/>
      <c r="C51" s="10"/>
      <c r="D51" s="10"/>
      <c r="E51" s="10"/>
      <c r="F51" s="10"/>
      <c r="G51" s="10"/>
      <c r="H51" s="10"/>
      <c r="I51" s="10"/>
      <c r="J51" s="4"/>
      <c r="K51" s="4"/>
      <c r="L51" s="4"/>
      <c r="M51" s="4"/>
      <c r="N51" s="11"/>
      <c r="O51" s="4"/>
      <c r="P51" s="4"/>
      <c r="Q51" s="4"/>
      <c r="R51" s="4"/>
      <c r="S51" s="4"/>
      <c r="T51" s="4"/>
      <c r="U51" s="4"/>
      <c r="V51" s="4"/>
      <c r="W51" s="4"/>
      <c r="X51" s="4"/>
      <c r="Y51" s="4"/>
      <c r="Z51" s="4"/>
      <c r="AA51" s="4"/>
      <c r="AB51" s="4"/>
      <c r="AC51" s="4"/>
      <c r="AD51" s="4"/>
      <c r="AE51" s="4"/>
      <c r="AF51" s="4"/>
      <c r="AG51" s="4"/>
      <c r="AH51" s="4"/>
      <c r="AI51" s="4"/>
      <c r="AJ51" s="4"/>
      <c r="AK51" s="4"/>
      <c r="AL51" s="4"/>
      <c r="AM51" s="4"/>
      <c r="AN51" s="4"/>
    </row>
    <row r="52" spans="1:40">
      <c r="A52" s="10"/>
      <c r="B52" s="10"/>
      <c r="C52" s="10"/>
      <c r="D52" s="10"/>
      <c r="E52" s="10"/>
      <c r="F52" s="10"/>
      <c r="G52" s="10"/>
      <c r="H52" s="10"/>
      <c r="I52" s="10"/>
      <c r="J52" s="4"/>
      <c r="K52" s="4"/>
      <c r="L52" s="4"/>
      <c r="M52" s="4"/>
      <c r="N52" s="11"/>
      <c r="O52" s="4"/>
      <c r="P52" s="4"/>
      <c r="Q52" s="4"/>
      <c r="R52" s="4"/>
      <c r="S52" s="4"/>
      <c r="T52" s="4"/>
      <c r="U52" s="4"/>
      <c r="V52" s="4"/>
      <c r="W52" s="4"/>
      <c r="X52" s="4"/>
      <c r="Y52" s="4"/>
      <c r="Z52" s="4"/>
      <c r="AA52" s="4"/>
      <c r="AB52" s="4"/>
      <c r="AC52" s="4"/>
      <c r="AD52" s="4"/>
      <c r="AE52" s="4"/>
      <c r="AF52" s="4"/>
      <c r="AG52" s="4"/>
      <c r="AH52" s="4"/>
      <c r="AI52" s="4"/>
      <c r="AJ52" s="4"/>
      <c r="AK52" s="4"/>
      <c r="AL52" s="4"/>
      <c r="AM52" s="4"/>
      <c r="AN52" s="4"/>
    </row>
    <row r="53" spans="1:40">
      <c r="A53" s="10"/>
      <c r="B53" s="10"/>
      <c r="C53" s="10"/>
      <c r="D53" s="10"/>
      <c r="E53" s="10"/>
      <c r="F53" s="10"/>
      <c r="G53" s="10"/>
      <c r="H53" s="10"/>
      <c r="I53" s="10"/>
      <c r="J53" s="4"/>
      <c r="K53" s="4"/>
      <c r="L53" s="4"/>
      <c r="M53" s="4"/>
      <c r="N53" s="11"/>
      <c r="O53" s="4"/>
      <c r="P53" s="4"/>
      <c r="Q53" s="4"/>
      <c r="R53" s="4"/>
      <c r="S53" s="4"/>
      <c r="T53" s="4"/>
      <c r="U53" s="4"/>
      <c r="V53" s="4"/>
      <c r="W53" s="4"/>
      <c r="X53" s="4"/>
      <c r="Y53" s="4"/>
      <c r="Z53" s="4"/>
      <c r="AA53" s="4"/>
      <c r="AB53" s="4"/>
      <c r="AC53" s="4"/>
      <c r="AD53" s="4"/>
      <c r="AE53" s="4"/>
      <c r="AF53" s="4"/>
      <c r="AG53" s="4"/>
      <c r="AH53" s="4"/>
      <c r="AI53" s="4"/>
      <c r="AJ53" s="4"/>
      <c r="AK53" s="4"/>
      <c r="AL53" s="4"/>
      <c r="AM53" s="4"/>
      <c r="AN53" s="4"/>
    </row>
    <row r="54" spans="1:40">
      <c r="A54" s="10"/>
      <c r="B54" s="10"/>
      <c r="C54" s="10"/>
      <c r="D54" s="10"/>
      <c r="E54" s="10"/>
      <c r="F54" s="10"/>
      <c r="G54" s="10"/>
      <c r="H54" s="10"/>
      <c r="I54" s="10"/>
      <c r="J54" s="4"/>
      <c r="K54" s="4"/>
      <c r="L54" s="4"/>
      <c r="M54" s="4"/>
      <c r="N54" s="11"/>
      <c r="O54" s="4"/>
      <c r="P54" s="4"/>
      <c r="Q54" s="4"/>
      <c r="R54" s="4"/>
      <c r="S54" s="4"/>
      <c r="T54" s="4"/>
      <c r="U54" s="4"/>
      <c r="V54" s="4"/>
      <c r="W54" s="4"/>
      <c r="X54" s="4"/>
      <c r="Y54" s="4"/>
      <c r="Z54" s="4"/>
      <c r="AA54" s="4"/>
      <c r="AB54" s="4"/>
      <c r="AC54" s="4"/>
      <c r="AD54" s="4"/>
      <c r="AE54" s="4"/>
      <c r="AF54" s="4"/>
      <c r="AG54" s="4"/>
      <c r="AH54" s="4"/>
      <c r="AI54" s="4"/>
      <c r="AJ54" s="4"/>
      <c r="AK54" s="4"/>
      <c r="AL54" s="4"/>
      <c r="AM54" s="4"/>
      <c r="AN54" s="4"/>
    </row>
    <row r="55" spans="1:40">
      <c r="A55" s="10"/>
      <c r="B55" s="10"/>
      <c r="C55" s="10"/>
      <c r="D55" s="10"/>
      <c r="E55" s="10"/>
      <c r="F55" s="10"/>
      <c r="G55" s="10"/>
      <c r="H55" s="10"/>
      <c r="I55" s="10"/>
      <c r="J55" s="4"/>
      <c r="K55" s="4"/>
      <c r="L55" s="4"/>
      <c r="M55" s="4"/>
      <c r="N55" s="11"/>
      <c r="O55" s="4"/>
      <c r="P55" s="4"/>
      <c r="Q55" s="4"/>
      <c r="R55" s="4"/>
      <c r="S55" s="4"/>
      <c r="T55" s="4"/>
      <c r="U55" s="4"/>
      <c r="V55" s="4"/>
      <c r="W55" s="4"/>
      <c r="X55" s="4"/>
      <c r="Y55" s="4"/>
      <c r="Z55" s="4"/>
      <c r="AA55" s="4"/>
      <c r="AB55" s="4"/>
      <c r="AC55" s="4"/>
      <c r="AD55" s="4"/>
      <c r="AE55" s="4"/>
      <c r="AF55" s="4"/>
      <c r="AG55" s="4"/>
      <c r="AH55" s="4"/>
      <c r="AI55" s="4"/>
      <c r="AJ55" s="4"/>
      <c r="AK55" s="4"/>
      <c r="AL55" s="4"/>
      <c r="AM55" s="4"/>
      <c r="AN55" s="4"/>
    </row>
    <row r="56" spans="1:40">
      <c r="A56" s="10"/>
      <c r="B56" s="10"/>
      <c r="C56" s="10"/>
      <c r="D56" s="10"/>
      <c r="E56" s="10"/>
      <c r="F56" s="10"/>
      <c r="G56" s="10"/>
      <c r="H56" s="10"/>
      <c r="I56" s="10"/>
      <c r="J56" s="4"/>
      <c r="K56" s="4"/>
      <c r="L56" s="4"/>
      <c r="M56" s="4"/>
      <c r="N56" s="11"/>
      <c r="O56" s="4"/>
      <c r="P56" s="4"/>
      <c r="Q56" s="4"/>
      <c r="R56" s="4"/>
      <c r="S56" s="4"/>
      <c r="T56" s="4"/>
      <c r="U56" s="4"/>
      <c r="V56" s="4"/>
      <c r="W56" s="4"/>
      <c r="X56" s="4"/>
      <c r="Y56" s="4"/>
      <c r="Z56" s="4"/>
      <c r="AA56" s="4"/>
      <c r="AB56" s="4"/>
      <c r="AC56" s="4"/>
      <c r="AD56" s="4"/>
      <c r="AE56" s="4"/>
      <c r="AF56" s="4"/>
      <c r="AG56" s="4"/>
      <c r="AH56" s="4"/>
      <c r="AI56" s="4"/>
      <c r="AJ56" s="4"/>
      <c r="AK56" s="4"/>
      <c r="AL56" s="4"/>
      <c r="AM56" s="4"/>
      <c r="AN56" s="4"/>
    </row>
    <row r="57" spans="1:40">
      <c r="A57" s="10"/>
      <c r="B57" s="10"/>
      <c r="C57" s="10"/>
      <c r="D57" s="10"/>
      <c r="E57" s="10"/>
      <c r="F57" s="10"/>
      <c r="G57" s="10"/>
      <c r="H57" s="10"/>
      <c r="I57" s="10"/>
      <c r="J57" s="4"/>
      <c r="K57" s="4"/>
      <c r="L57" s="4"/>
      <c r="M57" s="4"/>
      <c r="N57" s="11"/>
      <c r="O57" s="4"/>
      <c r="P57" s="4"/>
      <c r="Q57" s="4"/>
      <c r="R57" s="4"/>
      <c r="S57" s="4"/>
      <c r="T57" s="4"/>
      <c r="U57" s="4"/>
      <c r="V57" s="4"/>
      <c r="W57" s="4"/>
      <c r="X57" s="4"/>
      <c r="Y57" s="4"/>
      <c r="Z57" s="4"/>
      <c r="AA57" s="4"/>
      <c r="AB57" s="4"/>
      <c r="AC57" s="4"/>
      <c r="AD57" s="4"/>
      <c r="AE57" s="4"/>
      <c r="AF57" s="4"/>
      <c r="AG57" s="4"/>
      <c r="AH57" s="4"/>
      <c r="AI57" s="4"/>
      <c r="AJ57" s="4"/>
      <c r="AK57" s="4"/>
      <c r="AL57" s="4"/>
      <c r="AM57" s="4"/>
      <c r="AN57" s="4"/>
    </row>
    <row r="58" spans="1:40">
      <c r="A58" s="10"/>
      <c r="B58" s="10"/>
      <c r="C58" s="10"/>
      <c r="D58" s="10"/>
      <c r="E58" s="10"/>
      <c r="F58" s="10"/>
      <c r="G58" s="10"/>
      <c r="H58" s="10"/>
      <c r="I58" s="10"/>
      <c r="J58" s="4"/>
      <c r="K58" s="4"/>
      <c r="L58" s="4"/>
      <c r="M58" s="4"/>
      <c r="N58" s="11"/>
      <c r="O58" s="4"/>
      <c r="P58" s="4"/>
      <c r="Q58" s="4"/>
      <c r="R58" s="4"/>
      <c r="S58" s="4"/>
      <c r="T58" s="4"/>
      <c r="U58" s="4"/>
      <c r="V58" s="4"/>
      <c r="W58" s="4"/>
      <c r="X58" s="4"/>
      <c r="Y58" s="4"/>
      <c r="Z58" s="4"/>
      <c r="AA58" s="4"/>
      <c r="AB58" s="4"/>
      <c r="AC58" s="4"/>
      <c r="AD58" s="4"/>
      <c r="AE58" s="4"/>
      <c r="AF58" s="4"/>
      <c r="AG58" s="4"/>
      <c r="AH58" s="4"/>
      <c r="AI58" s="4"/>
      <c r="AJ58" s="4"/>
      <c r="AK58" s="4"/>
      <c r="AL58" s="4"/>
      <c r="AM58" s="4"/>
      <c r="AN58" s="4"/>
    </row>
    <row r="59" spans="1:40">
      <c r="A59" s="10"/>
      <c r="B59" s="10"/>
      <c r="C59" s="10"/>
      <c r="D59" s="10"/>
      <c r="E59" s="10"/>
      <c r="F59" s="10"/>
      <c r="G59" s="10"/>
      <c r="H59" s="10"/>
      <c r="I59" s="10"/>
      <c r="J59" s="4"/>
      <c r="K59" s="4"/>
      <c r="L59" s="4"/>
      <c r="M59" s="4"/>
      <c r="N59" s="11"/>
      <c r="O59" s="4"/>
      <c r="P59" s="4"/>
      <c r="Q59" s="4"/>
      <c r="R59" s="4"/>
      <c r="S59" s="4"/>
      <c r="T59" s="4"/>
      <c r="U59" s="4"/>
      <c r="V59" s="4"/>
      <c r="W59" s="4"/>
      <c r="X59" s="4"/>
      <c r="Y59" s="4"/>
      <c r="Z59" s="4"/>
      <c r="AA59" s="4"/>
      <c r="AB59" s="4"/>
      <c r="AC59" s="4"/>
      <c r="AD59" s="4"/>
      <c r="AE59" s="4"/>
      <c r="AF59" s="4"/>
      <c r="AG59" s="4"/>
      <c r="AH59" s="4"/>
      <c r="AI59" s="4"/>
      <c r="AJ59" s="4"/>
      <c r="AK59" s="4"/>
      <c r="AL59" s="4"/>
      <c r="AM59" s="4"/>
      <c r="AN59" s="4"/>
    </row>
    <row r="60" spans="1:40">
      <c r="A60" s="10"/>
      <c r="B60" s="10"/>
      <c r="C60" s="10"/>
      <c r="D60" s="10"/>
      <c r="E60" s="10"/>
      <c r="F60" s="10"/>
      <c r="G60" s="10"/>
      <c r="H60" s="10"/>
      <c r="I60" s="10"/>
      <c r="J60" s="4"/>
      <c r="K60" s="4"/>
      <c r="L60" s="4"/>
      <c r="M60" s="4"/>
      <c r="N60" s="11"/>
      <c r="O60" s="4"/>
      <c r="P60" s="4"/>
      <c r="Q60" s="4"/>
      <c r="R60" s="4"/>
      <c r="S60" s="4"/>
      <c r="T60" s="4"/>
      <c r="U60" s="4"/>
      <c r="V60" s="4"/>
      <c r="W60" s="4"/>
      <c r="X60" s="4"/>
      <c r="Y60" s="4"/>
      <c r="Z60" s="4"/>
      <c r="AA60" s="4"/>
      <c r="AB60" s="4"/>
      <c r="AC60" s="4"/>
      <c r="AD60" s="4"/>
      <c r="AE60" s="4"/>
      <c r="AF60" s="4"/>
      <c r="AG60" s="4"/>
      <c r="AH60" s="4"/>
      <c r="AI60" s="4"/>
      <c r="AJ60" s="4"/>
      <c r="AK60" s="4"/>
      <c r="AL60" s="4"/>
      <c r="AM60" s="4"/>
      <c r="AN60" s="4"/>
    </row>
    <row r="61" spans="1:40">
      <c r="A61" s="10"/>
      <c r="B61" s="10"/>
      <c r="C61" s="10"/>
      <c r="D61" s="10"/>
      <c r="E61" s="10"/>
      <c r="F61" s="10"/>
      <c r="G61" s="10"/>
      <c r="H61" s="10"/>
      <c r="I61" s="10"/>
      <c r="J61" s="4"/>
      <c r="K61" s="4"/>
      <c r="L61" s="4"/>
      <c r="M61" s="4"/>
      <c r="N61" s="11"/>
      <c r="O61" s="4"/>
      <c r="P61" s="4"/>
      <c r="Q61" s="4"/>
      <c r="R61" s="4"/>
      <c r="S61" s="4"/>
      <c r="T61" s="4"/>
      <c r="U61" s="4"/>
      <c r="V61" s="4"/>
      <c r="W61" s="4"/>
      <c r="X61" s="4"/>
      <c r="Y61" s="4"/>
      <c r="Z61" s="4"/>
      <c r="AA61" s="4"/>
      <c r="AB61" s="4"/>
      <c r="AC61" s="4"/>
      <c r="AD61" s="4"/>
      <c r="AE61" s="4"/>
      <c r="AF61" s="4"/>
      <c r="AG61" s="4"/>
      <c r="AH61" s="4"/>
      <c r="AI61" s="4"/>
      <c r="AJ61" s="4"/>
      <c r="AK61" s="4"/>
      <c r="AL61" s="4"/>
      <c r="AM61" s="4"/>
      <c r="AN61" s="4"/>
    </row>
    <row r="62" spans="1:40">
      <c r="A62" s="10"/>
      <c r="B62" s="10"/>
      <c r="C62" s="10"/>
      <c r="D62" s="10"/>
      <c r="E62" s="10"/>
      <c r="F62" s="10"/>
      <c r="G62" s="10"/>
      <c r="H62" s="10"/>
      <c r="I62" s="10"/>
      <c r="J62" s="4"/>
      <c r="K62" s="4"/>
      <c r="L62" s="4"/>
      <c r="M62" s="4"/>
      <c r="N62" s="11"/>
      <c r="O62" s="4"/>
      <c r="P62" s="4"/>
      <c r="Q62" s="4"/>
      <c r="R62" s="4"/>
      <c r="S62" s="4"/>
      <c r="T62" s="4"/>
      <c r="U62" s="4"/>
      <c r="V62" s="4"/>
      <c r="W62" s="4"/>
      <c r="X62" s="4"/>
      <c r="Y62" s="4"/>
      <c r="Z62" s="4"/>
      <c r="AA62" s="4"/>
      <c r="AB62" s="4"/>
      <c r="AC62" s="4"/>
      <c r="AD62" s="4"/>
      <c r="AE62" s="4"/>
      <c r="AF62" s="4"/>
      <c r="AG62" s="4"/>
      <c r="AH62" s="4"/>
      <c r="AI62" s="4"/>
      <c r="AJ62" s="4"/>
      <c r="AK62" s="4"/>
      <c r="AL62" s="4"/>
      <c r="AM62" s="4"/>
      <c r="AN62" s="4"/>
    </row>
    <row r="63" spans="1:40">
      <c r="A63" s="10"/>
      <c r="B63" s="10"/>
      <c r="C63" s="10"/>
      <c r="D63" s="10"/>
      <c r="E63" s="10"/>
      <c r="F63" s="10"/>
      <c r="G63" s="10"/>
      <c r="H63" s="10"/>
      <c r="I63" s="10"/>
      <c r="J63" s="4"/>
      <c r="K63" s="4"/>
      <c r="L63" s="4"/>
      <c r="M63" s="4"/>
      <c r="N63" s="11"/>
      <c r="O63" s="4"/>
      <c r="P63" s="4"/>
      <c r="Q63" s="4"/>
      <c r="R63" s="4"/>
      <c r="S63" s="4"/>
      <c r="T63" s="4"/>
      <c r="U63" s="4"/>
      <c r="V63" s="4"/>
      <c r="W63" s="4"/>
      <c r="X63" s="4"/>
      <c r="Y63" s="4"/>
      <c r="Z63" s="4"/>
      <c r="AA63" s="4"/>
      <c r="AB63" s="4"/>
      <c r="AC63" s="4"/>
      <c r="AD63" s="4"/>
      <c r="AE63" s="4"/>
      <c r="AF63" s="4"/>
      <c r="AG63" s="4"/>
      <c r="AH63" s="4"/>
      <c r="AI63" s="4"/>
      <c r="AJ63" s="4"/>
      <c r="AK63" s="4"/>
      <c r="AL63" s="4"/>
      <c r="AM63" s="4"/>
      <c r="AN63" s="4"/>
    </row>
    <row r="64" spans="1:40">
      <c r="A64" s="10"/>
      <c r="B64" s="10"/>
      <c r="C64" s="10"/>
      <c r="D64" s="10"/>
      <c r="E64" s="10"/>
      <c r="F64" s="10"/>
      <c r="G64" s="10"/>
      <c r="H64" s="10"/>
      <c r="I64" s="10"/>
      <c r="J64" s="4"/>
      <c r="K64" s="4"/>
      <c r="L64" s="4"/>
      <c r="M64" s="4"/>
      <c r="N64" s="11"/>
      <c r="O64" s="4"/>
      <c r="P64" s="4"/>
      <c r="Q64" s="4"/>
      <c r="R64" s="4"/>
      <c r="S64" s="4"/>
      <c r="T64" s="4"/>
      <c r="U64" s="4"/>
      <c r="V64" s="4"/>
      <c r="W64" s="4"/>
      <c r="X64" s="4"/>
      <c r="Y64" s="4"/>
      <c r="Z64" s="4"/>
      <c r="AA64" s="4"/>
      <c r="AB64" s="4"/>
      <c r="AC64" s="4"/>
      <c r="AD64" s="4"/>
      <c r="AE64" s="4"/>
      <c r="AF64" s="4"/>
      <c r="AG64" s="4"/>
      <c r="AH64" s="4"/>
      <c r="AI64" s="4"/>
      <c r="AJ64" s="4"/>
      <c r="AK64" s="4"/>
      <c r="AL64" s="4"/>
      <c r="AM64" s="4"/>
      <c r="AN64" s="4"/>
    </row>
    <row r="65" spans="1:40">
      <c r="A65" s="10"/>
      <c r="B65" s="10"/>
      <c r="C65" s="10"/>
      <c r="D65" s="10"/>
      <c r="E65" s="10"/>
      <c r="F65" s="10"/>
      <c r="G65" s="10"/>
      <c r="H65" s="10"/>
      <c r="I65" s="10"/>
      <c r="J65" s="4"/>
      <c r="K65" s="4"/>
      <c r="L65" s="4"/>
      <c r="M65" s="4"/>
      <c r="N65" s="11"/>
      <c r="O65" s="4"/>
      <c r="P65" s="4"/>
      <c r="Q65" s="4"/>
      <c r="R65" s="4"/>
      <c r="S65" s="4"/>
      <c r="T65" s="4"/>
      <c r="U65" s="4"/>
      <c r="V65" s="4"/>
      <c r="W65" s="4"/>
      <c r="X65" s="4"/>
      <c r="Y65" s="4"/>
      <c r="Z65" s="4"/>
      <c r="AA65" s="4"/>
      <c r="AB65" s="4"/>
      <c r="AC65" s="4"/>
      <c r="AD65" s="4"/>
      <c r="AE65" s="4"/>
      <c r="AF65" s="4"/>
      <c r="AG65" s="4"/>
      <c r="AH65" s="4"/>
      <c r="AI65" s="4"/>
      <c r="AJ65" s="4"/>
      <c r="AK65" s="4"/>
      <c r="AL65" s="4"/>
      <c r="AM65" s="4"/>
      <c r="AN65" s="4"/>
    </row>
    <row r="66" spans="1:40">
      <c r="A66" s="10"/>
      <c r="B66" s="10"/>
      <c r="C66" s="10"/>
      <c r="D66" s="10"/>
      <c r="E66" s="10"/>
      <c r="F66" s="10"/>
      <c r="G66" s="10"/>
      <c r="H66" s="10"/>
      <c r="I66" s="10"/>
      <c r="J66" s="4"/>
      <c r="K66" s="4"/>
      <c r="L66" s="4"/>
      <c r="M66" s="4"/>
      <c r="N66" s="11"/>
      <c r="O66" s="4"/>
      <c r="P66" s="4"/>
      <c r="Q66" s="4"/>
      <c r="R66" s="4"/>
      <c r="S66" s="4"/>
      <c r="T66" s="4"/>
      <c r="U66" s="4"/>
      <c r="V66" s="4"/>
      <c r="W66" s="4"/>
      <c r="X66" s="4"/>
      <c r="Y66" s="4"/>
      <c r="Z66" s="4"/>
      <c r="AA66" s="4"/>
      <c r="AB66" s="4"/>
      <c r="AC66" s="4"/>
      <c r="AD66" s="4"/>
      <c r="AE66" s="4"/>
      <c r="AF66" s="4"/>
      <c r="AG66" s="4"/>
      <c r="AH66" s="4"/>
      <c r="AI66" s="4"/>
      <c r="AJ66" s="4"/>
      <c r="AK66" s="4"/>
      <c r="AL66" s="4"/>
      <c r="AM66" s="4"/>
      <c r="AN66" s="4"/>
    </row>
    <row r="67" spans="1:40">
      <c r="A67" s="10"/>
      <c r="B67" s="10"/>
      <c r="C67" s="10"/>
      <c r="D67" s="10"/>
      <c r="E67" s="10"/>
      <c r="F67" s="10"/>
      <c r="G67" s="10"/>
      <c r="H67" s="10"/>
      <c r="I67" s="10"/>
      <c r="J67" s="4"/>
      <c r="K67" s="4"/>
      <c r="L67" s="4"/>
      <c r="M67" s="4"/>
      <c r="N67" s="11"/>
      <c r="O67" s="4"/>
      <c r="P67" s="4"/>
      <c r="Q67" s="4"/>
      <c r="R67" s="4"/>
      <c r="S67" s="4"/>
      <c r="T67" s="4"/>
      <c r="U67" s="4"/>
      <c r="V67" s="4"/>
      <c r="W67" s="4"/>
      <c r="X67" s="4"/>
      <c r="Y67" s="4"/>
      <c r="Z67" s="4"/>
      <c r="AA67" s="4"/>
      <c r="AB67" s="4"/>
      <c r="AC67" s="4"/>
      <c r="AD67" s="4"/>
      <c r="AE67" s="4"/>
      <c r="AF67" s="4"/>
      <c r="AG67" s="4"/>
      <c r="AH67" s="4"/>
      <c r="AI67" s="4"/>
      <c r="AJ67" s="4"/>
      <c r="AK67" s="4"/>
      <c r="AL67" s="4"/>
      <c r="AM67" s="4"/>
      <c r="AN67" s="4"/>
    </row>
    <row r="68" spans="1:40">
      <c r="A68" s="10"/>
      <c r="B68" s="10"/>
      <c r="C68" s="10"/>
      <c r="D68" s="10"/>
      <c r="E68" s="10"/>
      <c r="F68" s="10"/>
      <c r="G68" s="10"/>
      <c r="H68" s="10"/>
      <c r="I68" s="10"/>
      <c r="J68" s="4"/>
      <c r="K68" s="4"/>
      <c r="L68" s="4"/>
      <c r="M68" s="4"/>
      <c r="N68" s="11"/>
      <c r="O68" s="4"/>
      <c r="P68" s="4"/>
      <c r="Q68" s="4"/>
      <c r="R68" s="4"/>
      <c r="S68" s="4"/>
      <c r="T68" s="4"/>
      <c r="U68" s="4"/>
      <c r="V68" s="4"/>
      <c r="W68" s="4"/>
      <c r="X68" s="4"/>
      <c r="Y68" s="4"/>
      <c r="Z68" s="4"/>
      <c r="AA68" s="4"/>
      <c r="AB68" s="4"/>
      <c r="AC68" s="4"/>
      <c r="AD68" s="4"/>
      <c r="AE68" s="4"/>
      <c r="AF68" s="4"/>
      <c r="AG68" s="4"/>
      <c r="AH68" s="4"/>
      <c r="AI68" s="4"/>
      <c r="AJ68" s="4"/>
      <c r="AK68" s="4"/>
      <c r="AL68" s="4"/>
      <c r="AM68" s="4"/>
      <c r="AN68" s="4"/>
    </row>
    <row r="69" spans="1:40">
      <c r="A69" s="10"/>
      <c r="B69" s="10"/>
      <c r="C69" s="10"/>
      <c r="D69" s="10"/>
      <c r="E69" s="10"/>
      <c r="F69" s="10"/>
      <c r="G69" s="10"/>
      <c r="H69" s="10"/>
      <c r="I69" s="10"/>
      <c r="J69" s="4"/>
      <c r="K69" s="4"/>
      <c r="L69" s="4"/>
      <c r="M69" s="4"/>
      <c r="N69" s="11"/>
      <c r="O69" s="4"/>
      <c r="P69" s="4"/>
      <c r="Q69" s="4"/>
      <c r="R69" s="4"/>
      <c r="S69" s="4"/>
      <c r="T69" s="4"/>
      <c r="U69" s="4"/>
      <c r="V69" s="4"/>
      <c r="W69" s="4"/>
      <c r="X69" s="4"/>
      <c r="Y69" s="4"/>
      <c r="Z69" s="4"/>
      <c r="AA69" s="4"/>
      <c r="AB69" s="4"/>
      <c r="AC69" s="4"/>
      <c r="AD69" s="4"/>
      <c r="AE69" s="4"/>
      <c r="AF69" s="4"/>
      <c r="AG69" s="4"/>
      <c r="AH69" s="4"/>
      <c r="AI69" s="4"/>
      <c r="AJ69" s="4"/>
      <c r="AK69" s="4"/>
      <c r="AL69" s="4"/>
      <c r="AM69" s="4"/>
      <c r="AN69" s="4"/>
    </row>
    <row r="70" spans="1:40">
      <c r="A70" s="10"/>
      <c r="B70" s="10"/>
      <c r="C70" s="10"/>
      <c r="D70" s="10"/>
      <c r="E70" s="10"/>
      <c r="F70" s="10"/>
      <c r="G70" s="10"/>
      <c r="H70" s="10"/>
      <c r="I70" s="10"/>
      <c r="J70" s="4"/>
      <c r="K70" s="4"/>
      <c r="L70" s="4"/>
      <c r="M70" s="4"/>
      <c r="N70" s="11"/>
      <c r="O70" s="4"/>
      <c r="P70" s="4"/>
      <c r="Q70" s="4"/>
      <c r="R70" s="4"/>
      <c r="S70" s="4"/>
      <c r="T70" s="4"/>
      <c r="U70" s="4"/>
      <c r="V70" s="4"/>
      <c r="W70" s="4"/>
      <c r="X70" s="4"/>
      <c r="Y70" s="4"/>
      <c r="Z70" s="4"/>
      <c r="AA70" s="4"/>
      <c r="AB70" s="4"/>
      <c r="AC70" s="4"/>
      <c r="AD70" s="4"/>
      <c r="AE70" s="4"/>
      <c r="AF70" s="4"/>
      <c r="AG70" s="4"/>
      <c r="AH70" s="4"/>
      <c r="AI70" s="4"/>
      <c r="AJ70" s="4"/>
      <c r="AK70" s="4"/>
      <c r="AL70" s="4"/>
      <c r="AM70" s="4"/>
      <c r="AN70" s="4"/>
    </row>
    <row r="71" spans="1:40">
      <c r="A71" s="10"/>
      <c r="B71" s="10"/>
      <c r="C71" s="10"/>
      <c r="D71" s="10"/>
      <c r="E71" s="10"/>
      <c r="F71" s="10"/>
      <c r="G71" s="10"/>
      <c r="H71" s="10"/>
      <c r="I71" s="10"/>
      <c r="J71" s="4"/>
      <c r="K71" s="4"/>
      <c r="L71" s="4"/>
      <c r="M71" s="4"/>
      <c r="N71" s="11"/>
      <c r="O71" s="4"/>
      <c r="P71" s="4"/>
      <c r="Q71" s="4"/>
      <c r="R71" s="4"/>
      <c r="S71" s="4"/>
      <c r="T71" s="4"/>
      <c r="U71" s="4"/>
      <c r="V71" s="4"/>
      <c r="W71" s="4"/>
      <c r="X71" s="4"/>
      <c r="Y71" s="4"/>
      <c r="Z71" s="4"/>
      <c r="AA71" s="4"/>
      <c r="AB71" s="4"/>
      <c r="AC71" s="4"/>
      <c r="AD71" s="4"/>
      <c r="AE71" s="4"/>
      <c r="AF71" s="4"/>
      <c r="AG71" s="4"/>
      <c r="AH71" s="4"/>
      <c r="AI71" s="4"/>
      <c r="AJ71" s="4"/>
      <c r="AK71" s="4"/>
      <c r="AL71" s="4"/>
      <c r="AM71" s="4"/>
      <c r="AN71" s="4"/>
    </row>
    <row r="72" spans="1:40">
      <c r="A72" s="10"/>
      <c r="B72" s="10"/>
      <c r="C72" s="10"/>
      <c r="D72" s="10"/>
      <c r="E72" s="10"/>
      <c r="F72" s="10"/>
      <c r="G72" s="10"/>
      <c r="H72" s="10"/>
      <c r="I72" s="10"/>
      <c r="J72" s="4"/>
      <c r="K72" s="4"/>
      <c r="L72" s="4"/>
      <c r="M72" s="4"/>
      <c r="N72" s="11"/>
      <c r="O72" s="4"/>
      <c r="P72" s="4"/>
      <c r="Q72" s="4"/>
      <c r="R72" s="4"/>
      <c r="S72" s="4"/>
      <c r="T72" s="4"/>
      <c r="U72" s="4"/>
      <c r="V72" s="4"/>
      <c r="W72" s="4"/>
      <c r="X72" s="4"/>
      <c r="Y72" s="4"/>
      <c r="Z72" s="4"/>
      <c r="AA72" s="4"/>
      <c r="AB72" s="4"/>
      <c r="AC72" s="4"/>
      <c r="AD72" s="4"/>
      <c r="AE72" s="4"/>
      <c r="AF72" s="4"/>
      <c r="AG72" s="4"/>
      <c r="AH72" s="4"/>
      <c r="AI72" s="4"/>
      <c r="AJ72" s="4"/>
      <c r="AK72" s="4"/>
      <c r="AL72" s="4"/>
      <c r="AM72" s="4"/>
      <c r="AN72" s="4"/>
    </row>
    <row r="73" spans="1:40">
      <c r="A73" s="10"/>
      <c r="B73" s="10"/>
      <c r="C73" s="10"/>
      <c r="D73" s="10"/>
      <c r="E73" s="10"/>
      <c r="F73" s="10"/>
      <c r="G73" s="10"/>
      <c r="H73" s="10"/>
      <c r="I73" s="10"/>
      <c r="J73" s="4"/>
      <c r="K73" s="4"/>
      <c r="L73" s="4"/>
      <c r="M73" s="4"/>
      <c r="N73" s="11"/>
      <c r="O73" s="4"/>
      <c r="P73" s="4"/>
      <c r="Q73" s="4"/>
      <c r="R73" s="4"/>
      <c r="S73" s="4"/>
      <c r="T73" s="4"/>
      <c r="U73" s="4"/>
      <c r="V73" s="4"/>
      <c r="W73" s="4"/>
      <c r="X73" s="4"/>
      <c r="Y73" s="4"/>
      <c r="Z73" s="4"/>
      <c r="AA73" s="4"/>
      <c r="AB73" s="4"/>
      <c r="AC73" s="4"/>
      <c r="AD73" s="4"/>
      <c r="AE73" s="4"/>
      <c r="AF73" s="4"/>
      <c r="AG73" s="4"/>
      <c r="AH73" s="4"/>
      <c r="AI73" s="4"/>
      <c r="AJ73" s="4"/>
      <c r="AK73" s="4"/>
      <c r="AL73" s="4"/>
      <c r="AM73" s="4"/>
      <c r="AN73" s="4"/>
    </row>
    <row r="74" spans="1:40">
      <c r="A74" s="10"/>
      <c r="B74" s="10"/>
      <c r="C74" s="10"/>
      <c r="D74" s="10"/>
      <c r="E74" s="10"/>
      <c r="F74" s="10"/>
      <c r="G74" s="10"/>
      <c r="H74" s="10"/>
      <c r="I74" s="10"/>
      <c r="J74" s="4"/>
      <c r="K74" s="4"/>
      <c r="L74" s="4"/>
      <c r="M74" s="4"/>
      <c r="N74" s="11"/>
      <c r="O74" s="4"/>
      <c r="P74" s="4"/>
      <c r="Q74" s="4"/>
      <c r="R74" s="4"/>
      <c r="S74" s="4"/>
      <c r="T74" s="4"/>
      <c r="U74" s="4"/>
      <c r="V74" s="4"/>
      <c r="W74" s="4"/>
      <c r="X74" s="4"/>
      <c r="Y74" s="4"/>
      <c r="Z74" s="4"/>
      <c r="AA74" s="4"/>
      <c r="AB74" s="4"/>
      <c r="AC74" s="4"/>
      <c r="AD74" s="4"/>
      <c r="AE74" s="4"/>
      <c r="AF74" s="4"/>
      <c r="AG74" s="4"/>
      <c r="AH74" s="4"/>
      <c r="AI74" s="4"/>
      <c r="AJ74" s="4"/>
      <c r="AK74" s="4"/>
      <c r="AL74" s="4"/>
      <c r="AM74" s="4"/>
      <c r="AN74" s="4"/>
    </row>
    <row r="75" spans="1:40">
      <c r="A75" s="10"/>
      <c r="B75" s="10"/>
      <c r="C75" s="10"/>
      <c r="D75" s="10"/>
      <c r="E75" s="10"/>
      <c r="F75" s="10"/>
      <c r="G75" s="10"/>
      <c r="H75" s="10"/>
      <c r="I75" s="10"/>
      <c r="J75" s="4"/>
      <c r="K75" s="4"/>
      <c r="L75" s="4"/>
      <c r="M75" s="4"/>
      <c r="N75" s="11"/>
      <c r="O75" s="4"/>
      <c r="P75" s="4"/>
      <c r="Q75" s="4"/>
      <c r="R75" s="4"/>
      <c r="S75" s="4"/>
      <c r="T75" s="4"/>
      <c r="U75" s="4"/>
      <c r="V75" s="4"/>
      <c r="W75" s="4"/>
      <c r="X75" s="4"/>
      <c r="Y75" s="4"/>
      <c r="Z75" s="4"/>
      <c r="AA75" s="4"/>
      <c r="AB75" s="4"/>
      <c r="AC75" s="4"/>
      <c r="AD75" s="4"/>
      <c r="AE75" s="4"/>
      <c r="AF75" s="4"/>
      <c r="AG75" s="4"/>
      <c r="AH75" s="4"/>
      <c r="AI75" s="4"/>
      <c r="AJ75" s="4"/>
      <c r="AK75" s="4"/>
      <c r="AL75" s="4"/>
      <c r="AM75" s="4"/>
      <c r="AN75" s="4"/>
    </row>
    <row r="76" spans="1:40">
      <c r="A76" s="10"/>
      <c r="B76" s="10"/>
      <c r="C76" s="10"/>
      <c r="D76" s="10"/>
      <c r="E76" s="10"/>
      <c r="F76" s="10"/>
      <c r="G76" s="10"/>
      <c r="H76" s="10"/>
      <c r="I76" s="10"/>
      <c r="J76" s="4"/>
      <c r="K76" s="4"/>
      <c r="L76" s="4"/>
      <c r="M76" s="4"/>
      <c r="N76" s="11"/>
      <c r="O76" s="4"/>
      <c r="P76" s="4"/>
      <c r="Q76" s="4"/>
      <c r="R76" s="4"/>
      <c r="S76" s="4"/>
      <c r="T76" s="4"/>
      <c r="U76" s="4"/>
      <c r="V76" s="4"/>
      <c r="W76" s="4"/>
      <c r="X76" s="4"/>
      <c r="Y76" s="4"/>
      <c r="Z76" s="4"/>
      <c r="AA76" s="4"/>
      <c r="AB76" s="4"/>
      <c r="AC76" s="4"/>
      <c r="AD76" s="4"/>
      <c r="AE76" s="4"/>
      <c r="AF76" s="4"/>
      <c r="AG76" s="4"/>
      <c r="AH76" s="4"/>
      <c r="AI76" s="4"/>
      <c r="AJ76" s="4"/>
      <c r="AK76" s="4"/>
      <c r="AL76" s="4"/>
      <c r="AM76" s="4"/>
      <c r="AN76" s="4"/>
    </row>
    <row r="77" spans="1:40">
      <c r="A77" s="10"/>
      <c r="B77" s="10"/>
      <c r="C77" s="10"/>
      <c r="D77" s="10"/>
      <c r="E77" s="10"/>
      <c r="F77" s="10"/>
      <c r="G77" s="10"/>
      <c r="H77" s="10"/>
      <c r="I77" s="10"/>
      <c r="J77" s="4"/>
      <c r="K77" s="4"/>
      <c r="L77" s="4"/>
      <c r="M77" s="4"/>
      <c r="N77" s="11"/>
      <c r="O77" s="4"/>
      <c r="P77" s="4"/>
      <c r="Q77" s="4"/>
      <c r="R77" s="4"/>
      <c r="S77" s="4"/>
      <c r="T77" s="4"/>
      <c r="U77" s="4"/>
      <c r="V77" s="4"/>
      <c r="W77" s="4"/>
      <c r="X77" s="4"/>
      <c r="Y77" s="4"/>
      <c r="Z77" s="4"/>
      <c r="AA77" s="4"/>
      <c r="AB77" s="4"/>
      <c r="AC77" s="4"/>
      <c r="AD77" s="4"/>
      <c r="AE77" s="4"/>
      <c r="AF77" s="4"/>
      <c r="AG77" s="4"/>
      <c r="AH77" s="4"/>
      <c r="AI77" s="4"/>
      <c r="AJ77" s="4"/>
      <c r="AK77" s="4"/>
      <c r="AL77" s="4"/>
      <c r="AM77" s="4"/>
      <c r="AN77" s="4"/>
    </row>
    <row r="78" spans="1:40">
      <c r="A78" s="10"/>
      <c r="B78" s="10"/>
      <c r="C78" s="10"/>
      <c r="D78" s="10"/>
      <c r="E78" s="10"/>
      <c r="F78" s="10"/>
      <c r="G78" s="10"/>
      <c r="H78" s="10"/>
      <c r="I78" s="10"/>
      <c r="J78" s="4"/>
      <c r="K78" s="4"/>
      <c r="L78" s="4"/>
      <c r="M78" s="4"/>
      <c r="N78" s="11"/>
      <c r="O78" s="4"/>
      <c r="P78" s="4"/>
      <c r="Q78" s="4"/>
      <c r="R78" s="4"/>
      <c r="S78" s="4"/>
      <c r="T78" s="4"/>
      <c r="U78" s="4"/>
      <c r="V78" s="4"/>
      <c r="W78" s="4"/>
      <c r="X78" s="4"/>
      <c r="Y78" s="4"/>
      <c r="Z78" s="4"/>
      <c r="AA78" s="4"/>
      <c r="AB78" s="4"/>
      <c r="AC78" s="4"/>
      <c r="AD78" s="4"/>
      <c r="AE78" s="4"/>
      <c r="AF78" s="4"/>
      <c r="AG78" s="4"/>
      <c r="AH78" s="4"/>
      <c r="AI78" s="4"/>
      <c r="AJ78" s="4"/>
      <c r="AK78" s="4"/>
      <c r="AL78" s="4"/>
      <c r="AM78" s="4"/>
      <c r="AN78" s="4"/>
    </row>
    <row r="79" spans="1:40">
      <c r="A79" s="10"/>
      <c r="B79" s="10"/>
      <c r="C79" s="10"/>
      <c r="D79" s="10"/>
      <c r="E79" s="10"/>
      <c r="F79" s="10"/>
      <c r="G79" s="10"/>
      <c r="H79" s="10"/>
      <c r="I79" s="10"/>
      <c r="J79" s="4"/>
      <c r="K79" s="4"/>
      <c r="L79" s="4"/>
      <c r="M79" s="4"/>
      <c r="N79" s="11"/>
      <c r="O79" s="4"/>
      <c r="P79" s="4"/>
      <c r="Q79" s="4"/>
      <c r="R79" s="4"/>
      <c r="S79" s="4"/>
      <c r="T79" s="4"/>
      <c r="U79" s="4"/>
      <c r="V79" s="4"/>
      <c r="W79" s="4"/>
      <c r="X79" s="4"/>
      <c r="Y79" s="4"/>
      <c r="Z79" s="4"/>
      <c r="AA79" s="4"/>
      <c r="AB79" s="4"/>
      <c r="AC79" s="4"/>
      <c r="AD79" s="4"/>
      <c r="AE79" s="4"/>
      <c r="AF79" s="4"/>
      <c r="AG79" s="4"/>
      <c r="AH79" s="4"/>
      <c r="AI79" s="4"/>
      <c r="AJ79" s="4"/>
      <c r="AK79" s="4"/>
      <c r="AL79" s="4"/>
      <c r="AM79" s="4"/>
      <c r="AN79" s="4"/>
    </row>
    <row r="80" spans="1:40">
      <c r="A80" s="10"/>
      <c r="B80" s="10"/>
      <c r="C80" s="10"/>
      <c r="D80" s="10"/>
      <c r="E80" s="10"/>
      <c r="F80" s="10"/>
      <c r="G80" s="10"/>
      <c r="H80" s="10"/>
      <c r="I80" s="10"/>
      <c r="J80" s="4"/>
      <c r="K80" s="4"/>
      <c r="L80" s="4"/>
      <c r="M80" s="4"/>
      <c r="N80" s="11"/>
      <c r="O80" s="4"/>
      <c r="P80" s="4"/>
      <c r="Q80" s="4"/>
      <c r="R80" s="4"/>
      <c r="S80" s="4"/>
      <c r="T80" s="4"/>
      <c r="U80" s="4"/>
      <c r="V80" s="4"/>
      <c r="W80" s="4"/>
      <c r="X80" s="4"/>
      <c r="Y80" s="4"/>
      <c r="Z80" s="4"/>
      <c r="AA80" s="4"/>
      <c r="AB80" s="4"/>
      <c r="AC80" s="4"/>
      <c r="AD80" s="4"/>
      <c r="AE80" s="4"/>
      <c r="AF80" s="4"/>
      <c r="AG80" s="4"/>
      <c r="AH80" s="4"/>
      <c r="AI80" s="4"/>
      <c r="AJ80" s="4"/>
      <c r="AK80" s="4"/>
      <c r="AL80" s="4"/>
      <c r="AM80" s="4"/>
      <c r="AN80" s="4"/>
    </row>
    <row r="81" spans="1:40">
      <c r="A81" s="10"/>
      <c r="B81" s="10"/>
      <c r="C81" s="10"/>
      <c r="D81" s="10"/>
      <c r="E81" s="10"/>
      <c r="F81" s="10"/>
      <c r="G81" s="10"/>
      <c r="H81" s="10"/>
      <c r="I81" s="10"/>
      <c r="J81" s="4"/>
      <c r="K81" s="4"/>
      <c r="L81" s="4"/>
      <c r="M81" s="4"/>
      <c r="N81" s="11"/>
      <c r="O81" s="4"/>
      <c r="P81" s="4"/>
      <c r="Q81" s="4"/>
      <c r="R81" s="4"/>
      <c r="S81" s="4"/>
      <c r="T81" s="4"/>
      <c r="U81" s="4"/>
      <c r="V81" s="4"/>
      <c r="W81" s="4"/>
      <c r="X81" s="4"/>
      <c r="Y81" s="4"/>
      <c r="Z81" s="4"/>
      <c r="AA81" s="4"/>
      <c r="AB81" s="4"/>
      <c r="AC81" s="4"/>
      <c r="AD81" s="4"/>
      <c r="AE81" s="4"/>
      <c r="AF81" s="4"/>
      <c r="AG81" s="4"/>
      <c r="AH81" s="4"/>
      <c r="AI81" s="4"/>
      <c r="AJ81" s="4"/>
      <c r="AK81" s="4"/>
      <c r="AL81" s="4"/>
      <c r="AM81" s="4"/>
      <c r="AN81" s="4"/>
    </row>
    <row r="82" spans="1:40">
      <c r="A82" s="10"/>
      <c r="B82" s="10"/>
      <c r="C82" s="10"/>
      <c r="D82" s="10"/>
      <c r="E82" s="10"/>
      <c r="F82" s="10"/>
      <c r="G82" s="10"/>
      <c r="H82" s="10"/>
      <c r="I82" s="10"/>
      <c r="J82" s="4"/>
      <c r="K82" s="4"/>
      <c r="L82" s="4"/>
      <c r="M82" s="4"/>
      <c r="N82" s="11"/>
      <c r="O82" s="4"/>
      <c r="P82" s="4"/>
      <c r="Q82" s="4"/>
      <c r="R82" s="4"/>
      <c r="S82" s="4"/>
      <c r="T82" s="4"/>
      <c r="U82" s="4"/>
      <c r="V82" s="4"/>
      <c r="W82" s="4"/>
      <c r="X82" s="4"/>
      <c r="Y82" s="4"/>
      <c r="Z82" s="4"/>
      <c r="AA82" s="4"/>
      <c r="AB82" s="4"/>
      <c r="AC82" s="4"/>
      <c r="AD82" s="4"/>
      <c r="AE82" s="4"/>
      <c r="AF82" s="4"/>
      <c r="AG82" s="4"/>
      <c r="AH82" s="4"/>
      <c r="AI82" s="4"/>
      <c r="AJ82" s="4"/>
      <c r="AK82" s="4"/>
      <c r="AL82" s="4"/>
      <c r="AM82" s="4"/>
      <c r="AN82" s="4"/>
    </row>
    <row r="83" spans="1:40">
      <c r="A83" s="10"/>
      <c r="B83" s="10"/>
      <c r="C83" s="10"/>
      <c r="D83" s="10"/>
      <c r="E83" s="10"/>
      <c r="F83" s="10"/>
      <c r="G83" s="10"/>
      <c r="H83" s="10"/>
      <c r="I83" s="10"/>
      <c r="J83" s="4"/>
      <c r="K83" s="4"/>
      <c r="L83" s="4"/>
      <c r="M83" s="4"/>
      <c r="N83" s="11"/>
      <c r="O83" s="4"/>
      <c r="P83" s="4"/>
      <c r="Q83" s="4"/>
      <c r="R83" s="4"/>
      <c r="S83" s="4"/>
      <c r="T83" s="4"/>
      <c r="U83" s="4"/>
      <c r="V83" s="4"/>
      <c r="W83" s="4"/>
      <c r="X83" s="4"/>
      <c r="Y83" s="4"/>
      <c r="Z83" s="4"/>
      <c r="AA83" s="4"/>
      <c r="AB83" s="4"/>
      <c r="AC83" s="4"/>
      <c r="AD83" s="4"/>
      <c r="AE83" s="4"/>
      <c r="AF83" s="4"/>
      <c r="AG83" s="4"/>
      <c r="AH83" s="4"/>
      <c r="AI83" s="4"/>
      <c r="AJ83" s="4"/>
      <c r="AK83" s="4"/>
      <c r="AL83" s="4"/>
      <c r="AM83" s="4"/>
      <c r="AN83" s="4"/>
    </row>
    <row r="84" spans="1:40">
      <c r="A84" s="10"/>
      <c r="B84" s="10"/>
      <c r="C84" s="10"/>
      <c r="D84" s="10"/>
      <c r="E84" s="10"/>
      <c r="F84" s="10"/>
      <c r="G84" s="10"/>
      <c r="H84" s="10"/>
      <c r="I84" s="10"/>
      <c r="J84" s="4"/>
      <c r="K84" s="4"/>
      <c r="L84" s="4"/>
      <c r="M84" s="4"/>
      <c r="N84" s="11"/>
      <c r="O84" s="4"/>
      <c r="P84" s="4"/>
      <c r="Q84" s="4"/>
      <c r="R84" s="4"/>
      <c r="S84" s="4"/>
      <c r="T84" s="4"/>
      <c r="U84" s="4"/>
      <c r="V84" s="4"/>
      <c r="W84" s="4"/>
      <c r="X84" s="4"/>
      <c r="Y84" s="4"/>
      <c r="Z84" s="4"/>
      <c r="AA84" s="4"/>
      <c r="AB84" s="4"/>
      <c r="AC84" s="4"/>
      <c r="AD84" s="4"/>
      <c r="AE84" s="4"/>
      <c r="AF84" s="4"/>
      <c r="AG84" s="4"/>
      <c r="AH84" s="4"/>
      <c r="AI84" s="4"/>
      <c r="AJ84" s="4"/>
      <c r="AK84" s="4"/>
      <c r="AL84" s="4"/>
      <c r="AM84" s="4"/>
      <c r="AN84" s="4"/>
    </row>
    <row r="85" spans="1:40">
      <c r="A85" s="10"/>
      <c r="B85" s="10"/>
      <c r="C85" s="10"/>
      <c r="D85" s="10"/>
      <c r="E85" s="10"/>
      <c r="F85" s="10"/>
      <c r="G85" s="10"/>
      <c r="H85" s="10"/>
      <c r="I85" s="10"/>
      <c r="J85" s="4"/>
      <c r="K85" s="4"/>
      <c r="L85" s="4"/>
      <c r="M85" s="4"/>
      <c r="N85" s="11"/>
      <c r="O85" s="4"/>
      <c r="P85" s="4"/>
      <c r="Q85" s="4"/>
      <c r="R85" s="4"/>
      <c r="S85" s="4"/>
      <c r="T85" s="4"/>
      <c r="U85" s="4"/>
      <c r="V85" s="4"/>
      <c r="W85" s="4"/>
      <c r="X85" s="4"/>
      <c r="Y85" s="4"/>
      <c r="Z85" s="4"/>
      <c r="AA85" s="4"/>
      <c r="AB85" s="4"/>
      <c r="AC85" s="4"/>
      <c r="AD85" s="4"/>
      <c r="AE85" s="4"/>
      <c r="AF85" s="4"/>
      <c r="AG85" s="4"/>
      <c r="AH85" s="4"/>
      <c r="AI85" s="4"/>
      <c r="AJ85" s="4"/>
      <c r="AK85" s="4"/>
      <c r="AL85" s="4"/>
      <c r="AM85" s="4"/>
      <c r="AN85" s="4"/>
    </row>
    <row r="86" spans="1:40">
      <c r="A86" s="10"/>
      <c r="B86" s="10"/>
      <c r="C86" s="10"/>
      <c r="D86" s="10"/>
      <c r="E86" s="10"/>
      <c r="F86" s="10"/>
      <c r="G86" s="10"/>
      <c r="H86" s="10"/>
      <c r="I86" s="10"/>
      <c r="J86" s="4"/>
      <c r="K86" s="4"/>
      <c r="L86" s="4"/>
      <c r="M86" s="4"/>
      <c r="N86" s="11"/>
      <c r="O86" s="4"/>
      <c r="P86" s="4"/>
      <c r="Q86" s="4"/>
      <c r="R86" s="4"/>
      <c r="S86" s="4"/>
      <c r="T86" s="4"/>
      <c r="U86" s="4"/>
      <c r="V86" s="4"/>
      <c r="W86" s="4"/>
      <c r="X86" s="4"/>
      <c r="Y86" s="4"/>
      <c r="Z86" s="4"/>
      <c r="AA86" s="4"/>
      <c r="AB86" s="4"/>
      <c r="AC86" s="4"/>
      <c r="AD86" s="4"/>
      <c r="AE86" s="4"/>
      <c r="AF86" s="4"/>
      <c r="AG86" s="4"/>
      <c r="AH86" s="4"/>
      <c r="AI86" s="4"/>
      <c r="AJ86" s="4"/>
      <c r="AK86" s="4"/>
      <c r="AL86" s="4"/>
      <c r="AM86" s="4"/>
      <c r="AN86" s="4"/>
    </row>
    <row r="87" spans="1:40">
      <c r="A87" s="10"/>
      <c r="B87" s="10"/>
      <c r="C87" s="10"/>
      <c r="D87" s="10"/>
      <c r="E87" s="10"/>
      <c r="F87" s="10"/>
      <c r="G87" s="10"/>
      <c r="H87" s="10"/>
      <c r="I87" s="10"/>
      <c r="J87" s="4"/>
      <c r="K87" s="4"/>
      <c r="L87" s="4"/>
      <c r="M87" s="4"/>
      <c r="N87" s="11"/>
      <c r="O87" s="4"/>
      <c r="P87" s="4"/>
      <c r="Q87" s="4"/>
      <c r="R87" s="4"/>
      <c r="S87" s="4"/>
      <c r="T87" s="4"/>
      <c r="U87" s="4"/>
      <c r="V87" s="4"/>
      <c r="W87" s="4"/>
      <c r="X87" s="4"/>
      <c r="Y87" s="4"/>
      <c r="Z87" s="4"/>
      <c r="AA87" s="4"/>
      <c r="AB87" s="4"/>
      <c r="AC87" s="4"/>
      <c r="AD87" s="4"/>
      <c r="AE87" s="4"/>
      <c r="AF87" s="4"/>
      <c r="AG87" s="4"/>
      <c r="AH87" s="4"/>
      <c r="AI87" s="4"/>
      <c r="AJ87" s="4"/>
      <c r="AK87" s="4"/>
      <c r="AL87" s="4"/>
      <c r="AM87" s="4"/>
      <c r="AN87" s="4"/>
    </row>
    <row r="88" spans="1:40">
      <c r="A88" s="10"/>
      <c r="B88" s="10"/>
      <c r="C88" s="10"/>
      <c r="D88" s="10"/>
      <c r="E88" s="10"/>
      <c r="F88" s="10"/>
      <c r="G88" s="10"/>
      <c r="H88" s="10"/>
      <c r="I88" s="10"/>
      <c r="J88" s="4"/>
      <c r="K88" s="4"/>
      <c r="L88" s="4"/>
      <c r="M88" s="4"/>
      <c r="N88" s="11"/>
      <c r="O88" s="4"/>
      <c r="P88" s="4"/>
      <c r="Q88" s="4"/>
      <c r="R88" s="4"/>
      <c r="S88" s="4"/>
      <c r="T88" s="4"/>
      <c r="U88" s="4"/>
      <c r="V88" s="4"/>
      <c r="W88" s="4"/>
      <c r="X88" s="4"/>
      <c r="Y88" s="4"/>
      <c r="Z88" s="4"/>
      <c r="AA88" s="4"/>
      <c r="AB88" s="4"/>
      <c r="AC88" s="4"/>
      <c r="AD88" s="4"/>
      <c r="AE88" s="4"/>
      <c r="AF88" s="4"/>
      <c r="AG88" s="4"/>
      <c r="AH88" s="4"/>
      <c r="AI88" s="4"/>
      <c r="AJ88" s="4"/>
      <c r="AK88" s="4"/>
      <c r="AL88" s="4"/>
      <c r="AM88" s="4"/>
      <c r="AN88" s="4"/>
    </row>
    <row r="89" spans="1:40">
      <c r="A89" s="10"/>
      <c r="B89" s="10"/>
      <c r="C89" s="10"/>
      <c r="D89" s="10"/>
      <c r="E89" s="10"/>
      <c r="F89" s="10"/>
      <c r="G89" s="10"/>
      <c r="H89" s="10"/>
      <c r="I89" s="10"/>
      <c r="J89" s="4"/>
      <c r="K89" s="4"/>
      <c r="L89" s="4"/>
      <c r="M89" s="4"/>
      <c r="N89" s="11"/>
      <c r="O89" s="4"/>
      <c r="P89" s="4"/>
      <c r="Q89" s="4"/>
      <c r="R89" s="4"/>
      <c r="S89" s="4"/>
      <c r="T89" s="4"/>
      <c r="U89" s="4"/>
      <c r="V89" s="4"/>
      <c r="W89" s="4"/>
      <c r="X89" s="4"/>
      <c r="Y89" s="4"/>
      <c r="Z89" s="4"/>
      <c r="AA89" s="4"/>
      <c r="AB89" s="4"/>
      <c r="AC89" s="4"/>
      <c r="AD89" s="4"/>
      <c r="AE89" s="4"/>
      <c r="AF89" s="4"/>
      <c r="AG89" s="4"/>
      <c r="AH89" s="4"/>
      <c r="AI89" s="4"/>
      <c r="AJ89" s="4"/>
      <c r="AK89" s="4"/>
      <c r="AL89" s="4"/>
      <c r="AM89" s="4"/>
      <c r="AN89" s="4"/>
    </row>
    <row r="90" spans="1:40">
      <c r="A90" s="10"/>
      <c r="B90" s="10"/>
      <c r="C90" s="10"/>
      <c r="D90" s="10"/>
      <c r="E90" s="10"/>
      <c r="F90" s="10"/>
      <c r="G90" s="10"/>
      <c r="H90" s="10"/>
      <c r="I90" s="10"/>
      <c r="J90" s="4"/>
      <c r="K90" s="4"/>
      <c r="L90" s="4"/>
      <c r="M90" s="4"/>
      <c r="N90" s="11"/>
      <c r="O90" s="4"/>
      <c r="P90" s="4"/>
      <c r="Q90" s="4"/>
      <c r="R90" s="4"/>
      <c r="S90" s="4"/>
      <c r="T90" s="4"/>
      <c r="U90" s="4"/>
      <c r="V90" s="4"/>
      <c r="W90" s="4"/>
      <c r="X90" s="4"/>
      <c r="Y90" s="4"/>
      <c r="Z90" s="4"/>
      <c r="AA90" s="4"/>
      <c r="AB90" s="4"/>
      <c r="AC90" s="4"/>
      <c r="AD90" s="4"/>
      <c r="AE90" s="4"/>
      <c r="AF90" s="4"/>
      <c r="AG90" s="4"/>
      <c r="AH90" s="4"/>
      <c r="AI90" s="4"/>
      <c r="AJ90" s="4"/>
      <c r="AK90" s="4"/>
      <c r="AL90" s="4"/>
      <c r="AM90" s="4"/>
      <c r="AN90" s="4"/>
    </row>
    <row r="91" spans="1:40">
      <c r="A91" s="10"/>
      <c r="B91" s="10"/>
      <c r="C91" s="10"/>
      <c r="D91" s="10"/>
      <c r="E91" s="10"/>
      <c r="F91" s="10"/>
      <c r="G91" s="10"/>
      <c r="H91" s="10"/>
      <c r="I91" s="10"/>
      <c r="J91" s="4"/>
      <c r="K91" s="4"/>
      <c r="L91" s="4"/>
      <c r="M91" s="4"/>
      <c r="N91" s="11"/>
      <c r="O91" s="4"/>
      <c r="P91" s="4"/>
      <c r="Q91" s="4"/>
      <c r="R91" s="4"/>
      <c r="S91" s="4"/>
      <c r="T91" s="4"/>
      <c r="U91" s="4"/>
      <c r="V91" s="4"/>
      <c r="W91" s="4"/>
      <c r="X91" s="4"/>
      <c r="Y91" s="4"/>
      <c r="Z91" s="4"/>
      <c r="AA91" s="4"/>
      <c r="AB91" s="4"/>
      <c r="AC91" s="4"/>
      <c r="AD91" s="4"/>
      <c r="AE91" s="4"/>
      <c r="AF91" s="4"/>
      <c r="AG91" s="4"/>
      <c r="AH91" s="4"/>
      <c r="AI91" s="4"/>
      <c r="AJ91" s="4"/>
      <c r="AK91" s="4"/>
      <c r="AL91" s="4"/>
      <c r="AM91" s="4"/>
      <c r="AN91" s="4"/>
    </row>
    <row r="92" spans="1:40">
      <c r="A92" s="10"/>
      <c r="B92" s="10"/>
      <c r="C92" s="10"/>
      <c r="D92" s="10"/>
      <c r="E92" s="10"/>
      <c r="F92" s="10"/>
      <c r="G92" s="10"/>
      <c r="H92" s="10"/>
      <c r="I92" s="10"/>
      <c r="J92" s="4"/>
      <c r="K92" s="4"/>
      <c r="L92" s="4"/>
      <c r="M92" s="4"/>
      <c r="N92" s="11"/>
      <c r="O92" s="4"/>
      <c r="P92" s="4"/>
      <c r="Q92" s="4"/>
      <c r="R92" s="4"/>
      <c r="S92" s="4"/>
      <c r="T92" s="4"/>
      <c r="U92" s="4"/>
      <c r="V92" s="4"/>
      <c r="W92" s="4"/>
      <c r="X92" s="4"/>
      <c r="Y92" s="4"/>
      <c r="Z92" s="4"/>
      <c r="AA92" s="4"/>
      <c r="AB92" s="4"/>
      <c r="AC92" s="4"/>
      <c r="AD92" s="4"/>
      <c r="AE92" s="4"/>
      <c r="AF92" s="4"/>
      <c r="AG92" s="4"/>
      <c r="AH92" s="4"/>
      <c r="AI92" s="4"/>
      <c r="AJ92" s="4"/>
      <c r="AK92" s="4"/>
      <c r="AL92" s="4"/>
      <c r="AM92" s="4"/>
      <c r="AN92" s="4"/>
    </row>
    <row r="93" spans="1:40">
      <c r="A93" s="10"/>
      <c r="B93" s="10"/>
      <c r="C93" s="10"/>
      <c r="D93" s="10"/>
      <c r="E93" s="10"/>
      <c r="F93" s="10"/>
      <c r="G93" s="10"/>
      <c r="H93" s="10"/>
      <c r="I93" s="10"/>
      <c r="J93" s="4"/>
      <c r="K93" s="4"/>
      <c r="L93" s="4"/>
      <c r="M93" s="4"/>
      <c r="N93" s="11"/>
      <c r="O93" s="4"/>
      <c r="P93" s="4"/>
      <c r="Q93" s="4"/>
      <c r="R93" s="4"/>
      <c r="S93" s="4"/>
      <c r="T93" s="4"/>
      <c r="U93" s="4"/>
      <c r="V93" s="4"/>
      <c r="W93" s="4"/>
      <c r="X93" s="4"/>
      <c r="Y93" s="4"/>
      <c r="Z93" s="4"/>
      <c r="AA93" s="4"/>
      <c r="AB93" s="4"/>
      <c r="AC93" s="4"/>
      <c r="AD93" s="4"/>
      <c r="AE93" s="4"/>
      <c r="AF93" s="4"/>
      <c r="AG93" s="4"/>
      <c r="AH93" s="4"/>
      <c r="AI93" s="4"/>
      <c r="AJ93" s="4"/>
      <c r="AK93" s="4"/>
      <c r="AL93" s="4"/>
      <c r="AM93" s="4"/>
      <c r="AN93" s="4"/>
    </row>
    <row r="94" spans="1:40">
      <c r="A94" s="10"/>
      <c r="B94" s="10"/>
      <c r="C94" s="10"/>
      <c r="D94" s="10"/>
      <c r="E94" s="10"/>
      <c r="F94" s="10"/>
      <c r="G94" s="10"/>
      <c r="H94" s="10"/>
      <c r="I94" s="10"/>
      <c r="J94" s="4"/>
      <c r="K94" s="4"/>
      <c r="L94" s="4"/>
      <c r="M94" s="4"/>
      <c r="N94" s="11"/>
      <c r="O94" s="4"/>
      <c r="P94" s="4"/>
      <c r="Q94" s="4"/>
      <c r="R94" s="4"/>
      <c r="S94" s="4"/>
      <c r="T94" s="4"/>
      <c r="U94" s="4"/>
      <c r="V94" s="4"/>
      <c r="W94" s="4"/>
      <c r="X94" s="4"/>
      <c r="Y94" s="4"/>
      <c r="Z94" s="4"/>
      <c r="AA94" s="4"/>
      <c r="AB94" s="4"/>
      <c r="AC94" s="4"/>
      <c r="AD94" s="4"/>
      <c r="AE94" s="4"/>
      <c r="AF94" s="4"/>
      <c r="AG94" s="4"/>
      <c r="AH94" s="4"/>
      <c r="AI94" s="4"/>
      <c r="AJ94" s="4"/>
      <c r="AK94" s="4"/>
      <c r="AL94" s="4"/>
      <c r="AM94" s="4"/>
      <c r="AN94" s="4"/>
    </row>
    <row r="95" spans="1:40">
      <c r="A95" s="10"/>
      <c r="B95" s="10"/>
      <c r="C95" s="10"/>
      <c r="D95" s="10"/>
      <c r="E95" s="10"/>
      <c r="F95" s="10"/>
      <c r="G95" s="10"/>
      <c r="H95" s="10"/>
      <c r="I95" s="10"/>
      <c r="J95" s="4"/>
      <c r="K95" s="4"/>
      <c r="L95" s="4"/>
      <c r="M95" s="4"/>
      <c r="N95" s="11"/>
      <c r="O95" s="4"/>
      <c r="P95" s="4"/>
      <c r="Q95" s="4"/>
      <c r="R95" s="4"/>
      <c r="S95" s="4"/>
      <c r="T95" s="4"/>
      <c r="U95" s="4"/>
      <c r="V95" s="4"/>
      <c r="W95" s="4"/>
      <c r="X95" s="4"/>
      <c r="Y95" s="4"/>
      <c r="Z95" s="4"/>
      <c r="AA95" s="4"/>
      <c r="AB95" s="4"/>
      <c r="AC95" s="4"/>
      <c r="AD95" s="4"/>
      <c r="AE95" s="4"/>
      <c r="AF95" s="4"/>
      <c r="AG95" s="4"/>
      <c r="AH95" s="4"/>
      <c r="AI95" s="4"/>
      <c r="AJ95" s="4"/>
      <c r="AK95" s="4"/>
      <c r="AL95" s="4"/>
      <c r="AM95" s="4"/>
      <c r="AN95" s="4"/>
    </row>
    <row r="96" spans="1:40">
      <c r="A96" s="10"/>
      <c r="B96" s="10"/>
      <c r="C96" s="10"/>
      <c r="D96" s="10"/>
      <c r="E96" s="10"/>
      <c r="F96" s="10"/>
      <c r="G96" s="10"/>
      <c r="H96" s="10"/>
      <c r="I96" s="10"/>
      <c r="J96" s="4"/>
      <c r="K96" s="4"/>
      <c r="L96" s="4"/>
      <c r="M96" s="4"/>
      <c r="N96" s="11"/>
      <c r="O96" s="4"/>
      <c r="P96" s="4"/>
      <c r="Q96" s="4"/>
      <c r="R96" s="4"/>
      <c r="S96" s="4"/>
      <c r="T96" s="4"/>
      <c r="U96" s="4"/>
      <c r="V96" s="4"/>
      <c r="W96" s="4"/>
      <c r="X96" s="4"/>
      <c r="Y96" s="4"/>
      <c r="Z96" s="4"/>
      <c r="AA96" s="4"/>
      <c r="AB96" s="4"/>
      <c r="AC96" s="4"/>
      <c r="AD96" s="4"/>
      <c r="AE96" s="4"/>
      <c r="AF96" s="4"/>
      <c r="AG96" s="4"/>
      <c r="AH96" s="4"/>
      <c r="AI96" s="4"/>
      <c r="AJ96" s="4"/>
      <c r="AK96" s="4"/>
      <c r="AL96" s="4"/>
      <c r="AM96" s="4"/>
      <c r="AN96" s="4"/>
    </row>
    <row r="97" spans="1:40">
      <c r="A97" s="10"/>
      <c r="B97" s="10"/>
      <c r="C97" s="10"/>
      <c r="D97" s="10"/>
      <c r="E97" s="10"/>
      <c r="F97" s="10"/>
      <c r="G97" s="10"/>
      <c r="H97" s="10"/>
      <c r="I97" s="10"/>
      <c r="J97" s="4"/>
      <c r="K97" s="4"/>
      <c r="L97" s="4"/>
      <c r="M97" s="4"/>
      <c r="N97" s="11"/>
      <c r="O97" s="4"/>
      <c r="P97" s="4"/>
      <c r="Q97" s="4"/>
      <c r="R97" s="4"/>
      <c r="S97" s="4"/>
      <c r="T97" s="4"/>
      <c r="U97" s="4"/>
      <c r="V97" s="4"/>
      <c r="W97" s="4"/>
      <c r="X97" s="4"/>
      <c r="Y97" s="4"/>
      <c r="Z97" s="4"/>
      <c r="AA97" s="4"/>
      <c r="AB97" s="4"/>
      <c r="AC97" s="4"/>
      <c r="AD97" s="4"/>
      <c r="AE97" s="4"/>
      <c r="AF97" s="4"/>
      <c r="AG97" s="4"/>
      <c r="AH97" s="4"/>
      <c r="AI97" s="4"/>
      <c r="AJ97" s="4"/>
      <c r="AK97" s="4"/>
      <c r="AL97" s="4"/>
      <c r="AM97" s="4"/>
      <c r="AN97" s="4"/>
    </row>
    <row r="98" spans="1:40">
      <c r="A98" s="10"/>
      <c r="B98" s="10"/>
      <c r="C98" s="10"/>
      <c r="D98" s="10"/>
      <c r="E98" s="10"/>
      <c r="F98" s="10"/>
      <c r="G98" s="10"/>
      <c r="H98" s="10"/>
      <c r="I98" s="10"/>
      <c r="J98" s="4"/>
      <c r="K98" s="4"/>
      <c r="L98" s="4"/>
      <c r="M98" s="4"/>
      <c r="N98" s="11"/>
      <c r="O98" s="4"/>
      <c r="P98" s="4"/>
      <c r="Q98" s="4"/>
      <c r="R98" s="4"/>
      <c r="S98" s="4"/>
      <c r="T98" s="4"/>
      <c r="U98" s="4"/>
      <c r="V98" s="4"/>
      <c r="W98" s="4"/>
      <c r="X98" s="4"/>
      <c r="Y98" s="4"/>
      <c r="Z98" s="4"/>
      <c r="AA98" s="4"/>
      <c r="AB98" s="4"/>
      <c r="AC98" s="4"/>
      <c r="AD98" s="4"/>
      <c r="AE98" s="4"/>
      <c r="AF98" s="4"/>
      <c r="AG98" s="4"/>
      <c r="AH98" s="4"/>
      <c r="AI98" s="4"/>
      <c r="AJ98" s="4"/>
      <c r="AK98" s="4"/>
      <c r="AL98" s="4"/>
      <c r="AM98" s="4"/>
      <c r="AN98" s="4"/>
    </row>
    <row r="99" spans="1:40">
      <c r="A99" s="10"/>
      <c r="B99" s="10"/>
      <c r="C99" s="10"/>
      <c r="D99" s="10"/>
      <c r="E99" s="10"/>
      <c r="F99" s="10"/>
      <c r="G99" s="10"/>
      <c r="H99" s="10"/>
      <c r="I99" s="10"/>
      <c r="J99" s="4"/>
      <c r="K99" s="4"/>
      <c r="L99" s="4"/>
      <c r="M99" s="4"/>
      <c r="N99" s="11"/>
      <c r="O99" s="4"/>
      <c r="P99" s="4"/>
      <c r="Q99" s="4"/>
      <c r="R99" s="4"/>
      <c r="S99" s="4"/>
      <c r="T99" s="4"/>
      <c r="U99" s="4"/>
      <c r="V99" s="4"/>
      <c r="W99" s="4"/>
      <c r="X99" s="4"/>
      <c r="Y99" s="4"/>
      <c r="Z99" s="4"/>
      <c r="AA99" s="4"/>
      <c r="AB99" s="4"/>
      <c r="AC99" s="4"/>
      <c r="AD99" s="4"/>
      <c r="AE99" s="4"/>
      <c r="AF99" s="4"/>
      <c r="AG99" s="4"/>
      <c r="AH99" s="4"/>
      <c r="AI99" s="4"/>
      <c r="AJ99" s="4"/>
      <c r="AK99" s="4"/>
      <c r="AL99" s="4"/>
      <c r="AM99" s="4"/>
      <c r="AN99" s="4"/>
    </row>
    <row r="100" spans="1:40">
      <c r="A100" s="10"/>
      <c r="B100" s="10"/>
      <c r="C100" s="10"/>
      <c r="D100" s="10"/>
      <c r="E100" s="10"/>
      <c r="F100" s="10"/>
      <c r="G100" s="10"/>
      <c r="H100" s="10"/>
      <c r="I100" s="10"/>
      <c r="J100" s="4"/>
      <c r="K100" s="4"/>
      <c r="L100" s="4"/>
      <c r="M100" s="4"/>
      <c r="N100" s="11"/>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row>
    <row r="101" spans="1:40">
      <c r="A101" s="10"/>
      <c r="B101" s="10"/>
      <c r="C101" s="10"/>
      <c r="D101" s="10"/>
      <c r="E101" s="10"/>
      <c r="F101" s="10"/>
      <c r="G101" s="10"/>
      <c r="H101" s="10"/>
      <c r="I101" s="10"/>
      <c r="J101" s="4"/>
      <c r="K101" s="4"/>
      <c r="L101" s="4"/>
      <c r="M101" s="4"/>
      <c r="N101" s="11"/>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row>
    <row r="102" spans="1:40">
      <c r="A102" s="10"/>
      <c r="B102" s="10"/>
      <c r="C102" s="10"/>
      <c r="D102" s="10"/>
      <c r="E102" s="10"/>
      <c r="F102" s="10"/>
      <c r="G102" s="10"/>
      <c r="H102" s="10"/>
      <c r="I102" s="10"/>
      <c r="J102" s="4"/>
      <c r="K102" s="4"/>
      <c r="L102" s="4"/>
      <c r="M102" s="4"/>
      <c r="N102" s="11"/>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row>
    <row r="103" spans="1:40">
      <c r="A103" s="10"/>
      <c r="B103" s="10"/>
      <c r="C103" s="10"/>
      <c r="D103" s="10"/>
      <c r="E103" s="10"/>
      <c r="F103" s="10"/>
      <c r="G103" s="10"/>
      <c r="H103" s="10"/>
      <c r="I103" s="10"/>
      <c r="J103" s="4"/>
      <c r="K103" s="4"/>
      <c r="L103" s="4"/>
      <c r="M103" s="4"/>
      <c r="N103" s="11"/>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row>
    <row r="104" spans="1:40">
      <c r="A104" s="10"/>
      <c r="B104" s="10"/>
      <c r="C104" s="10"/>
      <c r="D104" s="10"/>
      <c r="E104" s="10"/>
      <c r="F104" s="10"/>
      <c r="G104" s="10"/>
      <c r="H104" s="10"/>
      <c r="I104" s="10"/>
      <c r="J104" s="4"/>
      <c r="K104" s="4"/>
      <c r="L104" s="4"/>
      <c r="M104" s="4"/>
      <c r="N104" s="11"/>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row>
    <row r="105" spans="1:40">
      <c r="A105" s="10"/>
      <c r="B105" s="10"/>
      <c r="C105" s="10"/>
      <c r="D105" s="10"/>
      <c r="E105" s="10"/>
      <c r="F105" s="10"/>
      <c r="G105" s="10"/>
      <c r="H105" s="10"/>
      <c r="I105" s="10"/>
      <c r="J105" s="4"/>
      <c r="K105" s="4"/>
      <c r="L105" s="4"/>
      <c r="M105" s="4"/>
      <c r="N105" s="11"/>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row>
    <row r="106" spans="1:40">
      <c r="A106" s="10"/>
      <c r="B106" s="10"/>
      <c r="C106" s="10"/>
      <c r="D106" s="10"/>
      <c r="E106" s="10"/>
      <c r="F106" s="10"/>
      <c r="G106" s="10"/>
      <c r="H106" s="10"/>
      <c r="I106" s="10"/>
      <c r="J106" s="4"/>
      <c r="K106" s="4"/>
      <c r="L106" s="4"/>
      <c r="M106" s="4"/>
      <c r="N106" s="11"/>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row>
    <row r="107" spans="1:40">
      <c r="A107" s="10"/>
      <c r="B107" s="10"/>
      <c r="C107" s="10"/>
      <c r="D107" s="10"/>
      <c r="E107" s="10"/>
      <c r="F107" s="10"/>
      <c r="G107" s="10"/>
      <c r="H107" s="10"/>
      <c r="I107" s="10"/>
      <c r="J107" s="4"/>
      <c r="K107" s="4"/>
      <c r="L107" s="4"/>
      <c r="M107" s="4"/>
      <c r="N107" s="11"/>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row>
    <row r="108" spans="1:40">
      <c r="A108" s="10"/>
      <c r="B108" s="10"/>
      <c r="C108" s="10"/>
      <c r="D108" s="10"/>
      <c r="E108" s="10"/>
      <c r="F108" s="10"/>
      <c r="G108" s="10"/>
      <c r="H108" s="10"/>
      <c r="I108" s="10"/>
      <c r="J108" s="4"/>
      <c r="K108" s="4"/>
      <c r="L108" s="4"/>
      <c r="M108" s="4"/>
      <c r="N108" s="11"/>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row>
    <row r="109" spans="1:40">
      <c r="A109" s="10"/>
      <c r="B109" s="10"/>
      <c r="C109" s="10"/>
      <c r="D109" s="10"/>
      <c r="E109" s="10"/>
      <c r="F109" s="10"/>
      <c r="G109" s="10"/>
      <c r="H109" s="10"/>
      <c r="I109" s="10"/>
      <c r="J109" s="4"/>
      <c r="K109" s="4"/>
      <c r="L109" s="4"/>
      <c r="M109" s="4"/>
      <c r="N109" s="11"/>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row>
    <row r="110" spans="1:40">
      <c r="A110" s="10"/>
      <c r="B110" s="10"/>
      <c r="C110" s="10"/>
      <c r="D110" s="10"/>
      <c r="E110" s="10"/>
      <c r="F110" s="10"/>
      <c r="G110" s="10"/>
      <c r="H110" s="10"/>
      <c r="I110" s="10"/>
      <c r="J110" s="4"/>
      <c r="K110" s="4"/>
      <c r="L110" s="4"/>
      <c r="M110" s="4"/>
      <c r="N110" s="11"/>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row>
    <row r="111" spans="1:40">
      <c r="A111" s="10"/>
      <c r="B111" s="10"/>
      <c r="C111" s="10"/>
      <c r="D111" s="10"/>
      <c r="E111" s="10"/>
      <c r="F111" s="10"/>
      <c r="G111" s="10"/>
      <c r="H111" s="10"/>
      <c r="I111" s="10"/>
      <c r="J111" s="4"/>
      <c r="K111" s="4"/>
      <c r="L111" s="4"/>
      <c r="M111" s="4"/>
      <c r="N111" s="11"/>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row>
    <row r="112" spans="1:40">
      <c r="A112" s="10"/>
      <c r="B112" s="10"/>
      <c r="C112" s="10"/>
      <c r="D112" s="10"/>
      <c r="E112" s="10"/>
      <c r="F112" s="10"/>
      <c r="G112" s="10"/>
      <c r="H112" s="10"/>
      <c r="I112" s="10"/>
      <c r="J112" s="4"/>
      <c r="K112" s="4"/>
      <c r="L112" s="4"/>
      <c r="M112" s="4"/>
      <c r="N112" s="11"/>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row>
    <row r="113" spans="1:40">
      <c r="A113" s="10"/>
      <c r="B113" s="10"/>
      <c r="C113" s="10"/>
      <c r="D113" s="10"/>
      <c r="E113" s="10"/>
      <c r="F113" s="10"/>
      <c r="G113" s="10"/>
      <c r="H113" s="10"/>
      <c r="I113" s="10"/>
      <c r="J113" s="4"/>
      <c r="K113" s="4"/>
      <c r="L113" s="4"/>
      <c r="M113" s="4"/>
      <c r="N113" s="11"/>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row>
    <row r="114" spans="1:40">
      <c r="A114" s="10"/>
      <c r="B114" s="10"/>
      <c r="C114" s="10"/>
      <c r="D114" s="10"/>
      <c r="E114" s="10"/>
      <c r="F114" s="10"/>
      <c r="G114" s="10"/>
      <c r="H114" s="10"/>
      <c r="I114" s="10"/>
      <c r="J114" s="4"/>
      <c r="K114" s="4"/>
      <c r="L114" s="4"/>
      <c r="M114" s="4"/>
      <c r="N114" s="11"/>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row>
    <row r="115" spans="1:40">
      <c r="A115" s="10"/>
      <c r="B115" s="10"/>
      <c r="C115" s="10"/>
      <c r="D115" s="10"/>
      <c r="E115" s="10"/>
      <c r="F115" s="10"/>
      <c r="G115" s="10"/>
      <c r="H115" s="10"/>
      <c r="I115" s="10"/>
      <c r="J115" s="4"/>
      <c r="K115" s="4"/>
      <c r="L115" s="4"/>
      <c r="M115" s="4"/>
      <c r="N115" s="11"/>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row>
    <row r="116" spans="1:40">
      <c r="A116" s="10"/>
      <c r="B116" s="10"/>
      <c r="C116" s="10"/>
      <c r="D116" s="10"/>
      <c r="E116" s="10"/>
      <c r="F116" s="10"/>
      <c r="G116" s="10"/>
      <c r="H116" s="10"/>
      <c r="I116" s="10"/>
      <c r="J116" s="4"/>
      <c r="K116" s="4"/>
      <c r="L116" s="4"/>
      <c r="M116" s="4"/>
      <c r="N116" s="11"/>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row>
    <row r="117" spans="1:40">
      <c r="A117" s="10"/>
      <c r="B117" s="10"/>
      <c r="C117" s="10"/>
      <c r="D117" s="10"/>
      <c r="E117" s="10"/>
      <c r="F117" s="10"/>
      <c r="G117" s="10"/>
      <c r="H117" s="10"/>
      <c r="I117" s="10"/>
      <c r="J117" s="4"/>
      <c r="K117" s="4"/>
      <c r="L117" s="4"/>
      <c r="M117" s="4"/>
      <c r="N117" s="11"/>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row>
    <row r="118" spans="1:40">
      <c r="A118" s="10"/>
      <c r="B118" s="10"/>
      <c r="C118" s="10"/>
      <c r="D118" s="10"/>
      <c r="E118" s="10"/>
      <c r="F118" s="10"/>
      <c r="G118" s="10"/>
      <c r="H118" s="10"/>
      <c r="I118" s="10"/>
      <c r="J118" s="4"/>
      <c r="K118" s="4"/>
      <c r="L118" s="4"/>
      <c r="M118" s="4"/>
      <c r="N118" s="11"/>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row>
    <row r="119" spans="1:40">
      <c r="A119" s="10"/>
      <c r="B119" s="10"/>
      <c r="C119" s="10"/>
      <c r="D119" s="10"/>
      <c r="E119" s="10"/>
      <c r="F119" s="10"/>
      <c r="G119" s="10"/>
      <c r="H119" s="10"/>
      <c r="I119" s="10"/>
      <c r="J119" s="4"/>
      <c r="K119" s="4"/>
      <c r="L119" s="4"/>
      <c r="M119" s="4"/>
      <c r="N119" s="11"/>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row>
    <row r="120" spans="1:40">
      <c r="A120" s="10"/>
      <c r="B120" s="10"/>
      <c r="C120" s="10"/>
      <c r="D120" s="10"/>
      <c r="E120" s="10"/>
      <c r="F120" s="10"/>
      <c r="G120" s="10"/>
      <c r="H120" s="10"/>
      <c r="I120" s="10"/>
      <c r="J120" s="4"/>
      <c r="K120" s="4"/>
      <c r="L120" s="4"/>
      <c r="M120" s="4"/>
      <c r="N120" s="11"/>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row>
    <row r="121" spans="1:40">
      <c r="A121" s="10"/>
      <c r="B121" s="10"/>
      <c r="C121" s="10"/>
      <c r="D121" s="10"/>
      <c r="E121" s="10"/>
      <c r="F121" s="10"/>
      <c r="G121" s="10"/>
      <c r="H121" s="10"/>
      <c r="I121" s="10"/>
      <c r="J121" s="4"/>
      <c r="K121" s="4"/>
      <c r="L121" s="4"/>
      <c r="M121" s="4"/>
      <c r="N121" s="11"/>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row>
    <row r="122" spans="1:40">
      <c r="A122" s="10"/>
      <c r="B122" s="10"/>
      <c r="C122" s="10"/>
      <c r="D122" s="10"/>
      <c r="E122" s="10"/>
      <c r="F122" s="10"/>
      <c r="G122" s="10"/>
      <c r="H122" s="10"/>
      <c r="I122" s="10"/>
      <c r="J122" s="4"/>
      <c r="K122" s="4"/>
      <c r="L122" s="4"/>
      <c r="M122" s="4"/>
      <c r="N122" s="11"/>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row>
    <row r="123" spans="1:40">
      <c r="A123" s="10"/>
      <c r="B123" s="10"/>
      <c r="C123" s="10"/>
      <c r="D123" s="10"/>
      <c r="E123" s="10"/>
      <c r="F123" s="10"/>
      <c r="G123" s="10"/>
      <c r="H123" s="10"/>
      <c r="I123" s="10"/>
      <c r="J123" s="4"/>
      <c r="K123" s="4"/>
      <c r="L123" s="4"/>
      <c r="M123" s="4"/>
      <c r="N123" s="11"/>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row>
    <row r="124" spans="1:40">
      <c r="A124" s="10"/>
      <c r="B124" s="10"/>
      <c r="C124" s="10"/>
      <c r="D124" s="10"/>
      <c r="E124" s="10"/>
      <c r="F124" s="10"/>
      <c r="G124" s="10"/>
      <c r="H124" s="10"/>
      <c r="I124" s="10"/>
      <c r="J124" s="4"/>
      <c r="K124" s="4"/>
      <c r="L124" s="4"/>
      <c r="M124" s="4"/>
      <c r="N124" s="11"/>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row>
    <row r="125" spans="1:40">
      <c r="A125" s="10"/>
      <c r="B125" s="10"/>
      <c r="C125" s="10"/>
      <c r="D125" s="10"/>
      <c r="E125" s="10"/>
      <c r="F125" s="10"/>
      <c r="G125" s="10"/>
      <c r="H125" s="10"/>
      <c r="I125" s="10"/>
      <c r="J125" s="4"/>
      <c r="K125" s="4"/>
      <c r="L125" s="4"/>
      <c r="M125" s="4"/>
      <c r="N125" s="11"/>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row>
    <row r="126" spans="1:40">
      <c r="A126" s="10"/>
      <c r="B126" s="10"/>
      <c r="C126" s="10"/>
      <c r="D126" s="10"/>
      <c r="E126" s="10"/>
      <c r="F126" s="10"/>
      <c r="G126" s="10"/>
      <c r="H126" s="10"/>
      <c r="I126" s="10"/>
      <c r="J126" s="4"/>
      <c r="K126" s="4"/>
      <c r="L126" s="4"/>
      <c r="M126" s="4"/>
      <c r="N126" s="11"/>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row>
    <row r="127" spans="1:40">
      <c r="A127" s="10"/>
      <c r="B127" s="10"/>
      <c r="C127" s="10"/>
      <c r="D127" s="10"/>
      <c r="E127" s="10"/>
      <c r="F127" s="10"/>
      <c r="G127" s="10"/>
      <c r="H127" s="10"/>
      <c r="I127" s="10"/>
      <c r="J127" s="4"/>
      <c r="K127" s="4"/>
      <c r="L127" s="4"/>
      <c r="M127" s="4"/>
      <c r="N127" s="11"/>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row>
    <row r="128" spans="1:40">
      <c r="A128" s="10"/>
      <c r="B128" s="10"/>
      <c r="C128" s="10"/>
      <c r="D128" s="10"/>
      <c r="E128" s="10"/>
      <c r="F128" s="10"/>
      <c r="G128" s="10"/>
      <c r="H128" s="10"/>
      <c r="I128" s="10"/>
      <c r="J128" s="4"/>
      <c r="K128" s="4"/>
      <c r="L128" s="4"/>
      <c r="M128" s="4"/>
      <c r="N128" s="11"/>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row>
    <row r="129" spans="1:40">
      <c r="A129" s="10"/>
      <c r="B129" s="10"/>
      <c r="C129" s="10"/>
      <c r="D129" s="10"/>
      <c r="E129" s="10"/>
      <c r="F129" s="10"/>
      <c r="G129" s="10"/>
      <c r="H129" s="10"/>
      <c r="I129" s="10"/>
      <c r="J129" s="4"/>
      <c r="K129" s="4"/>
      <c r="L129" s="4"/>
      <c r="M129" s="4"/>
      <c r="N129" s="11"/>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row>
    <row r="130" spans="1:40">
      <c r="A130" s="10"/>
      <c r="B130" s="10"/>
      <c r="C130" s="10"/>
      <c r="D130" s="10"/>
      <c r="E130" s="10"/>
      <c r="F130" s="10"/>
      <c r="G130" s="10"/>
      <c r="H130" s="10"/>
      <c r="I130" s="10"/>
      <c r="J130" s="4"/>
      <c r="K130" s="4"/>
      <c r="L130" s="4"/>
      <c r="M130" s="4"/>
      <c r="N130" s="11"/>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row>
    <row r="131" spans="1:40">
      <c r="A131" s="10"/>
      <c r="B131" s="10"/>
      <c r="C131" s="10"/>
      <c r="D131" s="10"/>
      <c r="E131" s="10"/>
      <c r="F131" s="10"/>
      <c r="G131" s="10"/>
      <c r="H131" s="10"/>
      <c r="I131" s="10"/>
      <c r="J131" s="4"/>
      <c r="K131" s="4"/>
      <c r="L131" s="4"/>
      <c r="M131" s="4"/>
      <c r="N131" s="11"/>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row>
    <row r="132" spans="1:40">
      <c r="A132" s="10"/>
      <c r="B132" s="10"/>
      <c r="C132" s="10"/>
      <c r="D132" s="10"/>
      <c r="E132" s="10"/>
      <c r="F132" s="10"/>
      <c r="G132" s="10"/>
      <c r="H132" s="10"/>
      <c r="I132" s="10"/>
      <c r="J132" s="4"/>
      <c r="K132" s="4"/>
      <c r="L132" s="4"/>
      <c r="M132" s="4"/>
      <c r="N132" s="11"/>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row>
    <row r="133" spans="1:40">
      <c r="A133" s="10"/>
      <c r="B133" s="10"/>
      <c r="C133" s="10"/>
      <c r="D133" s="10"/>
      <c r="E133" s="10"/>
      <c r="F133" s="10"/>
      <c r="G133" s="10"/>
      <c r="H133" s="10"/>
      <c r="I133" s="10"/>
      <c r="J133" s="4"/>
      <c r="K133" s="4"/>
      <c r="L133" s="4"/>
      <c r="M133" s="4"/>
      <c r="N133" s="11"/>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row>
    <row r="134" spans="1:40">
      <c r="A134" s="10"/>
      <c r="B134" s="10"/>
      <c r="C134" s="10"/>
      <c r="D134" s="10"/>
      <c r="E134" s="10"/>
      <c r="F134" s="10"/>
      <c r="G134" s="10"/>
      <c r="H134" s="10"/>
      <c r="I134" s="10"/>
      <c r="J134" s="4"/>
      <c r="K134" s="4"/>
      <c r="L134" s="4"/>
      <c r="M134" s="4"/>
      <c r="N134" s="11"/>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row>
    <row r="135" spans="1:40">
      <c r="A135" s="10"/>
      <c r="B135" s="10"/>
      <c r="C135" s="10"/>
      <c r="D135" s="10"/>
      <c r="E135" s="10"/>
      <c r="F135" s="10"/>
      <c r="G135" s="10"/>
      <c r="H135" s="10"/>
      <c r="I135" s="10"/>
      <c r="J135" s="4"/>
      <c r="K135" s="4"/>
      <c r="L135" s="4"/>
      <c r="M135" s="4"/>
      <c r="N135" s="11"/>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row>
    <row r="136" spans="1:40">
      <c r="A136" s="10"/>
      <c r="B136" s="10"/>
      <c r="C136" s="10"/>
      <c r="D136" s="10"/>
      <c r="E136" s="10"/>
      <c r="F136" s="10"/>
      <c r="G136" s="10"/>
      <c r="H136" s="10"/>
      <c r="I136" s="10"/>
      <c r="J136" s="4"/>
      <c r="K136" s="4"/>
      <c r="L136" s="4"/>
      <c r="M136" s="4"/>
      <c r="N136" s="11"/>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row>
    <row r="137" spans="1:40">
      <c r="A137" s="10"/>
      <c r="B137" s="10"/>
      <c r="C137" s="10"/>
      <c r="D137" s="10"/>
      <c r="E137" s="10"/>
      <c r="F137" s="10"/>
      <c r="G137" s="10"/>
      <c r="H137" s="10"/>
      <c r="I137" s="10"/>
      <c r="J137" s="4"/>
      <c r="K137" s="4"/>
      <c r="L137" s="4"/>
      <c r="M137" s="4"/>
      <c r="N137" s="11"/>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row>
    <row r="138" spans="1:40">
      <c r="A138" s="10"/>
      <c r="B138" s="10"/>
      <c r="C138" s="10"/>
      <c r="D138" s="10"/>
      <c r="E138" s="10"/>
      <c r="F138" s="10"/>
      <c r="G138" s="10"/>
      <c r="H138" s="10"/>
      <c r="I138" s="10"/>
      <c r="J138" s="4"/>
      <c r="K138" s="4"/>
      <c r="L138" s="4"/>
      <c r="M138" s="4"/>
      <c r="N138" s="11"/>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row>
    <row r="139" spans="1:40">
      <c r="A139" s="10"/>
      <c r="B139" s="10"/>
      <c r="C139" s="10"/>
      <c r="D139" s="10"/>
      <c r="E139" s="10"/>
      <c r="F139" s="10"/>
      <c r="G139" s="10"/>
      <c r="H139" s="10"/>
      <c r="I139" s="10"/>
      <c r="J139" s="4"/>
      <c r="K139" s="4"/>
      <c r="L139" s="4"/>
      <c r="M139" s="4"/>
      <c r="N139" s="11"/>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row>
    <row r="140" spans="1:40">
      <c r="A140" s="10"/>
      <c r="B140" s="10"/>
      <c r="C140" s="10"/>
      <c r="D140" s="10"/>
      <c r="E140" s="10"/>
      <c r="F140" s="10"/>
      <c r="G140" s="10"/>
      <c r="H140" s="10"/>
      <c r="I140" s="10"/>
      <c r="J140" s="4"/>
      <c r="K140" s="4"/>
      <c r="L140" s="4"/>
      <c r="M140" s="4"/>
      <c r="N140" s="11"/>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row>
    <row r="141" spans="1:40">
      <c r="A141" s="10"/>
      <c r="B141" s="10"/>
      <c r="C141" s="10"/>
      <c r="D141" s="10"/>
      <c r="E141" s="10"/>
      <c r="F141" s="10"/>
      <c r="G141" s="10"/>
      <c r="H141" s="10"/>
      <c r="I141" s="10"/>
      <c r="J141" s="4"/>
      <c r="K141" s="4"/>
      <c r="L141" s="4"/>
      <c r="M141" s="4"/>
      <c r="N141" s="11"/>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row>
    <row r="142" spans="1:40">
      <c r="A142" s="10"/>
      <c r="B142" s="10"/>
      <c r="C142" s="10"/>
      <c r="D142" s="10"/>
      <c r="E142" s="10"/>
      <c r="F142" s="10"/>
      <c r="G142" s="10"/>
      <c r="H142" s="10"/>
      <c r="I142" s="10"/>
      <c r="J142" s="4"/>
      <c r="K142" s="4"/>
      <c r="L142" s="4"/>
      <c r="M142" s="4"/>
      <c r="N142" s="11"/>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row>
    <row r="143" spans="1:40">
      <c r="A143" s="10"/>
      <c r="B143" s="10"/>
      <c r="C143" s="10"/>
      <c r="D143" s="10"/>
      <c r="E143" s="10"/>
      <c r="F143" s="10"/>
      <c r="G143" s="10"/>
      <c r="H143" s="10"/>
      <c r="I143" s="10"/>
      <c r="J143" s="4"/>
      <c r="K143" s="4"/>
      <c r="L143" s="4"/>
      <c r="M143" s="4"/>
      <c r="N143" s="11"/>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row>
    <row r="144" spans="1:40">
      <c r="A144" s="10"/>
      <c r="B144" s="10"/>
      <c r="C144" s="10"/>
      <c r="D144" s="10"/>
      <c r="E144" s="10"/>
      <c r="F144" s="10"/>
      <c r="G144" s="10"/>
      <c r="H144" s="10"/>
      <c r="I144" s="10"/>
      <c r="J144" s="4"/>
      <c r="K144" s="4"/>
      <c r="L144" s="4"/>
      <c r="M144" s="4"/>
      <c r="N144" s="11"/>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row>
    <row r="145" spans="1:40">
      <c r="A145" s="10"/>
      <c r="B145" s="10"/>
      <c r="C145" s="10"/>
      <c r="D145" s="10"/>
      <c r="E145" s="10"/>
      <c r="F145" s="10"/>
      <c r="G145" s="10"/>
      <c r="H145" s="10"/>
      <c r="I145" s="10"/>
      <c r="J145" s="4"/>
      <c r="K145" s="4"/>
      <c r="L145" s="4"/>
      <c r="M145" s="4"/>
      <c r="N145" s="11"/>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row>
    <row r="146" spans="1:40">
      <c r="A146" s="10"/>
      <c r="B146" s="10"/>
      <c r="C146" s="10"/>
      <c r="D146" s="10"/>
      <c r="E146" s="10"/>
      <c r="F146" s="10"/>
      <c r="G146" s="10"/>
      <c r="H146" s="10"/>
      <c r="I146" s="10"/>
      <c r="J146" s="4"/>
      <c r="K146" s="4"/>
      <c r="L146" s="4"/>
      <c r="M146" s="4"/>
      <c r="N146" s="11"/>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row>
    <row r="147" spans="1:40">
      <c r="A147" s="10"/>
      <c r="B147" s="10"/>
      <c r="C147" s="10"/>
      <c r="D147" s="10"/>
      <c r="E147" s="10"/>
      <c r="F147" s="10"/>
      <c r="G147" s="10"/>
      <c r="H147" s="10"/>
      <c r="I147" s="10"/>
      <c r="J147" s="4"/>
      <c r="K147" s="4"/>
      <c r="L147" s="4"/>
      <c r="M147" s="4"/>
      <c r="N147" s="11"/>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row>
    <row r="148" spans="1:40">
      <c r="A148" s="10"/>
      <c r="B148" s="10"/>
      <c r="C148" s="10"/>
      <c r="D148" s="10"/>
      <c r="E148" s="10"/>
      <c r="F148" s="10"/>
      <c r="G148" s="10"/>
      <c r="H148" s="10"/>
      <c r="I148" s="10"/>
      <c r="J148" s="4"/>
      <c r="K148" s="4"/>
      <c r="L148" s="4"/>
      <c r="M148" s="4"/>
      <c r="N148" s="11"/>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row>
    <row r="149" spans="1:40">
      <c r="A149" s="10"/>
      <c r="B149" s="10"/>
      <c r="C149" s="10"/>
      <c r="D149" s="10"/>
      <c r="E149" s="10"/>
      <c r="F149" s="10"/>
      <c r="G149" s="10"/>
      <c r="H149" s="10"/>
      <c r="I149" s="10"/>
      <c r="J149" s="4"/>
      <c r="K149" s="4"/>
      <c r="L149" s="4"/>
      <c r="M149" s="4"/>
      <c r="N149" s="11"/>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row>
    <row r="150" spans="1:40">
      <c r="A150" s="10"/>
      <c r="B150" s="10"/>
      <c r="C150" s="10"/>
      <c r="D150" s="10"/>
      <c r="E150" s="10"/>
      <c r="F150" s="10"/>
      <c r="G150" s="10"/>
      <c r="H150" s="10"/>
      <c r="I150" s="10"/>
      <c r="J150" s="4"/>
      <c r="K150" s="4"/>
      <c r="L150" s="4"/>
      <c r="M150" s="4"/>
      <c r="N150" s="11"/>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row>
    <row r="151" spans="1:40">
      <c r="A151" s="10"/>
      <c r="B151" s="10"/>
      <c r="C151" s="10"/>
      <c r="D151" s="10"/>
      <c r="E151" s="10"/>
      <c r="F151" s="10"/>
      <c r="G151" s="10"/>
      <c r="H151" s="10"/>
      <c r="I151" s="10"/>
      <c r="J151" s="4"/>
      <c r="K151" s="4"/>
      <c r="L151" s="4"/>
      <c r="M151" s="4"/>
      <c r="N151" s="11"/>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row>
    <row r="152" spans="1:40">
      <c r="A152" s="10"/>
      <c r="B152" s="10"/>
      <c r="C152" s="10"/>
      <c r="D152" s="10"/>
      <c r="E152" s="10"/>
      <c r="F152" s="10"/>
      <c r="G152" s="10"/>
      <c r="H152" s="10"/>
      <c r="I152" s="10"/>
      <c r="J152" s="4"/>
      <c r="K152" s="4"/>
      <c r="L152" s="4"/>
      <c r="M152" s="4"/>
      <c r="N152" s="11"/>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row>
    <row r="153" spans="1:40">
      <c r="A153" s="10"/>
      <c r="B153" s="10"/>
      <c r="C153" s="10"/>
      <c r="D153" s="10"/>
      <c r="E153" s="10"/>
      <c r="F153" s="10"/>
      <c r="G153" s="10"/>
      <c r="H153" s="10"/>
      <c r="I153" s="10"/>
      <c r="J153" s="4"/>
      <c r="K153" s="4"/>
      <c r="L153" s="4"/>
      <c r="M153" s="4"/>
      <c r="N153" s="11"/>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row>
    <row r="154" spans="1:40">
      <c r="A154" s="10"/>
      <c r="B154" s="10"/>
      <c r="C154" s="10"/>
      <c r="D154" s="10"/>
      <c r="E154" s="10"/>
      <c r="F154" s="10"/>
      <c r="G154" s="10"/>
      <c r="H154" s="10"/>
      <c r="I154" s="10"/>
      <c r="J154" s="4"/>
      <c r="K154" s="4"/>
      <c r="L154" s="4"/>
      <c r="M154" s="4"/>
      <c r="N154" s="11"/>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row>
    <row r="155" spans="1:40">
      <c r="A155" s="10"/>
      <c r="B155" s="10"/>
      <c r="C155" s="10"/>
      <c r="D155" s="10"/>
      <c r="E155" s="10"/>
      <c r="F155" s="10"/>
      <c r="G155" s="10"/>
      <c r="H155" s="10"/>
      <c r="I155" s="10"/>
      <c r="J155" s="4"/>
      <c r="K155" s="4"/>
      <c r="L155" s="4"/>
      <c r="M155" s="4"/>
      <c r="N155" s="11"/>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row>
    <row r="156" spans="1:40">
      <c r="A156" s="10"/>
      <c r="B156" s="10"/>
      <c r="C156" s="10"/>
      <c r="D156" s="10"/>
      <c r="E156" s="10"/>
      <c r="F156" s="10"/>
      <c r="G156" s="10"/>
      <c r="H156" s="10"/>
      <c r="I156" s="10"/>
      <c r="J156" s="4"/>
      <c r="K156" s="4"/>
      <c r="L156" s="4"/>
      <c r="M156" s="4"/>
      <c r="N156" s="11"/>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row>
    <row r="157" spans="1:40">
      <c r="A157" s="10"/>
      <c r="B157" s="10"/>
      <c r="C157" s="10"/>
      <c r="D157" s="10"/>
      <c r="E157" s="10"/>
      <c r="F157" s="10"/>
      <c r="G157" s="10"/>
      <c r="H157" s="10"/>
      <c r="I157" s="10"/>
      <c r="J157" s="4"/>
      <c r="K157" s="4"/>
      <c r="L157" s="4"/>
      <c r="M157" s="4"/>
      <c r="N157" s="11"/>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row>
    <row r="158" spans="1:40">
      <c r="A158" s="10"/>
      <c r="B158" s="10"/>
      <c r="C158" s="10"/>
      <c r="D158" s="10"/>
      <c r="E158" s="10"/>
      <c r="F158" s="10"/>
      <c r="G158" s="10"/>
      <c r="H158" s="10"/>
      <c r="I158" s="10"/>
      <c r="J158" s="4"/>
      <c r="K158" s="4"/>
      <c r="L158" s="4"/>
      <c r="M158" s="4"/>
      <c r="N158" s="11"/>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row>
    <row r="159" spans="1:40">
      <c r="A159" s="10"/>
      <c r="B159" s="10"/>
      <c r="C159" s="10"/>
      <c r="D159" s="10"/>
      <c r="E159" s="10"/>
      <c r="F159" s="10"/>
      <c r="G159" s="10"/>
      <c r="H159" s="10"/>
      <c r="I159" s="10"/>
      <c r="J159" s="4"/>
      <c r="K159" s="4"/>
      <c r="L159" s="4"/>
      <c r="M159" s="4"/>
      <c r="N159" s="11"/>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row>
    <row r="160" spans="1:40">
      <c r="A160" s="10"/>
      <c r="B160" s="10"/>
      <c r="C160" s="10"/>
      <c r="D160" s="10"/>
      <c r="E160" s="10"/>
      <c r="F160" s="10"/>
      <c r="G160" s="10"/>
      <c r="H160" s="10"/>
      <c r="I160" s="10"/>
      <c r="J160" s="4"/>
      <c r="K160" s="4"/>
      <c r="L160" s="4"/>
      <c r="M160" s="4"/>
      <c r="N160" s="11"/>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row>
    <row r="161" spans="1:40">
      <c r="A161" s="10"/>
      <c r="B161" s="10"/>
      <c r="C161" s="10"/>
      <c r="D161" s="10"/>
      <c r="E161" s="10"/>
      <c r="F161" s="10"/>
      <c r="G161" s="10"/>
      <c r="H161" s="10"/>
      <c r="I161" s="10"/>
      <c r="J161" s="4"/>
      <c r="K161" s="4"/>
      <c r="L161" s="4"/>
      <c r="M161" s="4"/>
      <c r="N161" s="11"/>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row>
    <row r="162" spans="1:40">
      <c r="A162" s="10"/>
      <c r="B162" s="10"/>
      <c r="C162" s="10"/>
      <c r="D162" s="10"/>
      <c r="E162" s="10"/>
      <c r="F162" s="10"/>
      <c r="G162" s="10"/>
      <c r="H162" s="10"/>
      <c r="I162" s="10"/>
      <c r="J162" s="4"/>
      <c r="K162" s="4"/>
      <c r="L162" s="4"/>
      <c r="M162" s="4"/>
      <c r="N162" s="11"/>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row>
    <row r="163" spans="1:40">
      <c r="A163" s="10"/>
      <c r="B163" s="10"/>
      <c r="C163" s="10"/>
      <c r="D163" s="10"/>
      <c r="E163" s="10"/>
      <c r="F163" s="10"/>
      <c r="G163" s="10"/>
      <c r="H163" s="10"/>
      <c r="I163" s="10"/>
      <c r="J163" s="4"/>
      <c r="K163" s="4"/>
      <c r="L163" s="4"/>
      <c r="M163" s="4"/>
      <c r="N163" s="11"/>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row>
    <row r="164" spans="1:40">
      <c r="A164" s="10"/>
      <c r="B164" s="10"/>
      <c r="C164" s="10"/>
      <c r="D164" s="10"/>
      <c r="E164" s="10"/>
      <c r="F164" s="10"/>
      <c r="G164" s="10"/>
      <c r="H164" s="10"/>
      <c r="I164" s="10"/>
      <c r="J164" s="4"/>
      <c r="K164" s="4"/>
      <c r="L164" s="4"/>
      <c r="M164" s="4"/>
      <c r="N164" s="11"/>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row>
    <row r="165" spans="1:40">
      <c r="A165" s="10"/>
      <c r="B165" s="10"/>
      <c r="C165" s="10"/>
      <c r="D165" s="10"/>
      <c r="E165" s="10"/>
      <c r="F165" s="10"/>
      <c r="G165" s="10"/>
      <c r="H165" s="10"/>
      <c r="I165" s="10"/>
      <c r="J165" s="4"/>
      <c r="K165" s="4"/>
      <c r="L165" s="4"/>
      <c r="M165" s="4"/>
      <c r="N165" s="11"/>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row>
    <row r="166" spans="1:40">
      <c r="A166" s="10"/>
      <c r="B166" s="10"/>
      <c r="C166" s="10"/>
      <c r="D166" s="10"/>
      <c r="E166" s="10"/>
      <c r="F166" s="10"/>
      <c r="G166" s="10"/>
      <c r="H166" s="10"/>
      <c r="I166" s="10"/>
      <c r="J166" s="4"/>
      <c r="K166" s="4"/>
      <c r="L166" s="4"/>
      <c r="M166" s="4"/>
      <c r="N166" s="11"/>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row>
    <row r="167" spans="1:40">
      <c r="A167" s="10"/>
      <c r="B167" s="10"/>
      <c r="C167" s="10"/>
      <c r="D167" s="10"/>
      <c r="E167" s="10"/>
      <c r="F167" s="10"/>
      <c r="G167" s="10"/>
      <c r="H167" s="10"/>
      <c r="I167" s="10"/>
      <c r="J167" s="4"/>
      <c r="K167" s="4"/>
      <c r="L167" s="4"/>
      <c r="M167" s="4"/>
      <c r="N167" s="11"/>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row>
    <row r="168" spans="1:40">
      <c r="A168" s="10"/>
      <c r="B168" s="10"/>
      <c r="C168" s="10"/>
      <c r="D168" s="10"/>
      <c r="E168" s="10"/>
      <c r="F168" s="10"/>
      <c r="G168" s="10"/>
      <c r="H168" s="10"/>
      <c r="I168" s="10"/>
      <c r="J168" s="4"/>
      <c r="K168" s="4"/>
      <c r="L168" s="4"/>
      <c r="M168" s="4"/>
      <c r="N168" s="11"/>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row>
    <row r="169" spans="1:40">
      <c r="A169" s="10"/>
      <c r="B169" s="10"/>
      <c r="C169" s="10"/>
      <c r="D169" s="10"/>
      <c r="E169" s="10"/>
      <c r="F169" s="10"/>
      <c r="G169" s="10"/>
      <c r="H169" s="10"/>
      <c r="I169" s="10"/>
      <c r="J169" s="4"/>
      <c r="K169" s="4"/>
      <c r="L169" s="4"/>
      <c r="M169" s="4"/>
      <c r="N169" s="11"/>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row>
    <row r="170" spans="1:40">
      <c r="A170" s="10"/>
      <c r="B170" s="10"/>
      <c r="C170" s="10"/>
      <c r="D170" s="10"/>
      <c r="E170" s="10"/>
      <c r="F170" s="10"/>
      <c r="G170" s="10"/>
      <c r="H170" s="10"/>
      <c r="I170" s="10"/>
      <c r="J170" s="4"/>
      <c r="K170" s="4"/>
      <c r="L170" s="4"/>
      <c r="M170" s="4"/>
      <c r="N170" s="11"/>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row>
    <row r="171" spans="1:40">
      <c r="A171" s="10"/>
      <c r="B171" s="10"/>
      <c r="C171" s="10"/>
      <c r="D171" s="10"/>
      <c r="E171" s="10"/>
      <c r="F171" s="10"/>
      <c r="G171" s="10"/>
      <c r="H171" s="10"/>
      <c r="I171" s="10"/>
      <c r="J171" s="4"/>
      <c r="K171" s="4"/>
      <c r="L171" s="4"/>
      <c r="M171" s="4"/>
      <c r="N171" s="11"/>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row>
    <row r="172" spans="1:40">
      <c r="A172" s="10"/>
      <c r="B172" s="10"/>
      <c r="C172" s="10"/>
      <c r="D172" s="10"/>
      <c r="E172" s="10"/>
      <c r="F172" s="10"/>
      <c r="G172" s="10"/>
      <c r="H172" s="10"/>
      <c r="I172" s="10"/>
      <c r="J172" s="4"/>
      <c r="K172" s="4"/>
      <c r="L172" s="4"/>
      <c r="M172" s="4"/>
      <c r="N172" s="11"/>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row>
    <row r="173" spans="1:40">
      <c r="A173" s="10"/>
      <c r="B173" s="10"/>
      <c r="C173" s="10"/>
      <c r="D173" s="10"/>
      <c r="E173" s="10"/>
      <c r="F173" s="10"/>
      <c r="G173" s="10"/>
      <c r="H173" s="10"/>
      <c r="I173" s="10"/>
      <c r="J173" s="4"/>
      <c r="K173" s="4"/>
      <c r="L173" s="4"/>
      <c r="M173" s="4"/>
      <c r="N173" s="11"/>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row>
    <row r="174" spans="1:40">
      <c r="A174" s="10"/>
      <c r="B174" s="10"/>
      <c r="C174" s="10"/>
      <c r="D174" s="10"/>
      <c r="E174" s="10"/>
      <c r="F174" s="10"/>
      <c r="G174" s="10"/>
      <c r="H174" s="10"/>
      <c r="I174" s="10"/>
      <c r="J174" s="4"/>
      <c r="K174" s="4"/>
      <c r="L174" s="4"/>
      <c r="M174" s="4"/>
      <c r="N174" s="11"/>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row>
    <row r="175" spans="1:40">
      <c r="A175" s="10"/>
      <c r="B175" s="10"/>
      <c r="C175" s="10"/>
      <c r="D175" s="10"/>
      <c r="E175" s="10"/>
      <c r="F175" s="10"/>
      <c r="G175" s="10"/>
      <c r="H175" s="10"/>
      <c r="I175" s="10"/>
      <c r="J175" s="4"/>
      <c r="K175" s="4"/>
      <c r="L175" s="4"/>
      <c r="M175" s="4"/>
      <c r="N175" s="11"/>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row>
    <row r="176" spans="1:40">
      <c r="A176" s="10"/>
      <c r="B176" s="10"/>
      <c r="C176" s="10"/>
      <c r="D176" s="10"/>
      <c r="E176" s="10"/>
      <c r="F176" s="10"/>
      <c r="G176" s="10"/>
      <c r="H176" s="10"/>
      <c r="I176" s="10"/>
      <c r="J176" s="4"/>
      <c r="K176" s="4"/>
      <c r="L176" s="4"/>
      <c r="M176" s="4"/>
      <c r="N176" s="11"/>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row>
    <row r="177" spans="1:40">
      <c r="A177" s="10"/>
      <c r="B177" s="10"/>
      <c r="C177" s="10"/>
      <c r="D177" s="10"/>
      <c r="E177" s="10"/>
      <c r="F177" s="10"/>
      <c r="G177" s="10"/>
      <c r="H177" s="10"/>
      <c r="I177" s="10"/>
      <c r="J177" s="4"/>
      <c r="K177" s="4"/>
      <c r="L177" s="4"/>
      <c r="M177" s="4"/>
      <c r="N177" s="11"/>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row>
    <row r="178" spans="1:40">
      <c r="A178" s="10"/>
      <c r="B178" s="10"/>
      <c r="C178" s="10"/>
      <c r="D178" s="10"/>
      <c r="E178" s="10"/>
      <c r="F178" s="10"/>
      <c r="G178" s="10"/>
      <c r="H178" s="10"/>
      <c r="I178" s="10"/>
      <c r="J178" s="4"/>
      <c r="K178" s="4"/>
      <c r="L178" s="4"/>
      <c r="M178" s="4"/>
      <c r="N178" s="11"/>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row>
    <row r="179" spans="1:40">
      <c r="A179" s="10"/>
      <c r="B179" s="10"/>
      <c r="C179" s="10"/>
      <c r="D179" s="10"/>
      <c r="E179" s="10"/>
      <c r="F179" s="10"/>
      <c r="G179" s="10"/>
      <c r="H179" s="10"/>
      <c r="I179" s="10"/>
      <c r="J179" s="4"/>
      <c r="K179" s="4"/>
      <c r="L179" s="4"/>
      <c r="M179" s="4"/>
      <c r="N179" s="11"/>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row>
    <row r="180" spans="1:40">
      <c r="A180" s="10"/>
      <c r="B180" s="10"/>
      <c r="C180" s="10"/>
      <c r="D180" s="10"/>
      <c r="E180" s="10"/>
      <c r="F180" s="10"/>
      <c r="G180" s="10"/>
      <c r="H180" s="10"/>
      <c r="I180" s="10"/>
      <c r="J180" s="4"/>
      <c r="K180" s="4"/>
      <c r="L180" s="4"/>
      <c r="M180" s="4"/>
      <c r="N180" s="11"/>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row>
    <row r="181" spans="1:40">
      <c r="A181" s="10"/>
      <c r="B181" s="10"/>
      <c r="C181" s="10"/>
      <c r="D181" s="10"/>
      <c r="E181" s="10"/>
      <c r="F181" s="10"/>
      <c r="G181" s="10"/>
      <c r="H181" s="10"/>
      <c r="I181" s="10"/>
      <c r="J181" s="4"/>
      <c r="K181" s="4"/>
      <c r="L181" s="4"/>
      <c r="M181" s="4"/>
      <c r="N181" s="11"/>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row>
    <row r="182" spans="1:40">
      <c r="A182" s="10"/>
      <c r="B182" s="10"/>
      <c r="C182" s="10"/>
      <c r="D182" s="10"/>
      <c r="E182" s="10"/>
      <c r="F182" s="10"/>
      <c r="G182" s="10"/>
      <c r="H182" s="10"/>
      <c r="I182" s="10"/>
      <c r="J182" s="4"/>
      <c r="K182" s="4"/>
      <c r="L182" s="4"/>
      <c r="M182" s="4"/>
      <c r="N182" s="11"/>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row>
    <row r="183" spans="1:40">
      <c r="A183" s="10"/>
      <c r="B183" s="10"/>
      <c r="C183" s="10"/>
      <c r="D183" s="10"/>
      <c r="E183" s="10"/>
      <c r="F183" s="10"/>
      <c r="G183" s="10"/>
      <c r="H183" s="10"/>
      <c r="I183" s="10"/>
      <c r="J183" s="4"/>
      <c r="K183" s="4"/>
      <c r="L183" s="4"/>
      <c r="M183" s="4"/>
      <c r="N183" s="11"/>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row>
    <row r="184" spans="1:40">
      <c r="A184" s="10"/>
      <c r="B184" s="10"/>
      <c r="C184" s="10"/>
      <c r="D184" s="10"/>
      <c r="E184" s="10"/>
      <c r="F184" s="10"/>
      <c r="G184" s="10"/>
      <c r="H184" s="10"/>
      <c r="I184" s="10"/>
      <c r="J184" s="4"/>
      <c r="K184" s="4"/>
      <c r="L184" s="4"/>
      <c r="M184" s="4"/>
      <c r="N184" s="11"/>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row>
    <row r="185" spans="1:40">
      <c r="A185" s="10"/>
      <c r="B185" s="10"/>
      <c r="C185" s="10"/>
      <c r="D185" s="10"/>
      <c r="E185" s="10"/>
      <c r="F185" s="10"/>
      <c r="G185" s="10"/>
      <c r="H185" s="10"/>
      <c r="I185" s="10"/>
      <c r="J185" s="4"/>
      <c r="K185" s="4"/>
      <c r="L185" s="4"/>
      <c r="M185" s="4"/>
      <c r="N185" s="11"/>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row>
    <row r="186" spans="1:40">
      <c r="A186" s="10"/>
      <c r="B186" s="10"/>
      <c r="C186" s="10"/>
      <c r="D186" s="10"/>
      <c r="E186" s="10"/>
      <c r="F186" s="10"/>
      <c r="G186" s="10"/>
      <c r="H186" s="10"/>
      <c r="I186" s="10"/>
      <c r="J186" s="4"/>
      <c r="K186" s="4"/>
      <c r="L186" s="4"/>
      <c r="M186" s="4"/>
      <c r="N186" s="11"/>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row>
    <row r="187" spans="1:40">
      <c r="A187" s="10"/>
      <c r="B187" s="10"/>
      <c r="C187" s="10"/>
      <c r="D187" s="10"/>
      <c r="E187" s="10"/>
      <c r="F187" s="10"/>
      <c r="G187" s="10"/>
      <c r="H187" s="10"/>
      <c r="I187" s="10"/>
      <c r="J187" s="4"/>
      <c r="K187" s="4"/>
      <c r="L187" s="4"/>
      <c r="M187" s="4"/>
      <c r="N187" s="11"/>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row>
    <row r="188" spans="1:40">
      <c r="A188" s="10"/>
      <c r="B188" s="10"/>
      <c r="C188" s="10"/>
      <c r="D188" s="10"/>
      <c r="E188" s="10"/>
      <c r="F188" s="10"/>
      <c r="G188" s="10"/>
      <c r="H188" s="10"/>
      <c r="I188" s="10"/>
      <c r="J188" s="4"/>
      <c r="K188" s="4"/>
      <c r="L188" s="4"/>
      <c r="M188" s="4"/>
      <c r="N188" s="11"/>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row>
    <row r="189" spans="1:40">
      <c r="A189" s="10"/>
      <c r="B189" s="10"/>
      <c r="C189" s="10"/>
      <c r="D189" s="10"/>
      <c r="E189" s="10"/>
      <c r="F189" s="10"/>
      <c r="G189" s="10"/>
      <c r="H189" s="10"/>
      <c r="I189" s="10"/>
      <c r="J189" s="4"/>
      <c r="K189" s="4"/>
      <c r="L189" s="4"/>
      <c r="M189" s="4"/>
      <c r="N189" s="11"/>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row>
    <row r="190" spans="1:40">
      <c r="A190" s="10"/>
      <c r="B190" s="10"/>
      <c r="C190" s="10"/>
      <c r="D190" s="10"/>
      <c r="E190" s="10"/>
      <c r="F190" s="10"/>
      <c r="G190" s="10"/>
      <c r="H190" s="10"/>
      <c r="I190" s="10"/>
      <c r="J190" s="4"/>
      <c r="K190" s="4"/>
      <c r="L190" s="4"/>
      <c r="M190" s="4"/>
      <c r="N190" s="11"/>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row>
    <row r="191" spans="1:40">
      <c r="A191" s="10"/>
      <c r="B191" s="10"/>
      <c r="C191" s="10"/>
      <c r="D191" s="10"/>
      <c r="E191" s="10"/>
      <c r="F191" s="10"/>
      <c r="G191" s="10"/>
      <c r="H191" s="10"/>
      <c r="I191" s="10"/>
      <c r="J191" s="4"/>
      <c r="K191" s="4"/>
      <c r="L191" s="4"/>
      <c r="M191" s="4"/>
      <c r="N191" s="11"/>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row>
    <row r="192" spans="1:40">
      <c r="A192" s="10"/>
      <c r="B192" s="10"/>
      <c r="C192" s="10"/>
      <c r="D192" s="10"/>
      <c r="E192" s="10"/>
      <c r="F192" s="10"/>
      <c r="G192" s="10"/>
      <c r="H192" s="10"/>
      <c r="I192" s="10"/>
      <c r="J192" s="4"/>
      <c r="K192" s="4"/>
      <c r="L192" s="4"/>
      <c r="M192" s="4"/>
      <c r="N192" s="11"/>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row>
    <row r="193" spans="1:40">
      <c r="A193" s="10"/>
      <c r="B193" s="10"/>
      <c r="C193" s="10"/>
      <c r="D193" s="10"/>
      <c r="E193" s="10"/>
      <c r="F193" s="10"/>
      <c r="G193" s="10"/>
      <c r="H193" s="10"/>
      <c r="I193" s="10"/>
      <c r="J193" s="4"/>
      <c r="K193" s="4"/>
      <c r="L193" s="4"/>
      <c r="M193" s="4"/>
      <c r="N193" s="11"/>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row>
    <row r="194" spans="1:40">
      <c r="A194" s="10"/>
      <c r="B194" s="10"/>
      <c r="C194" s="10"/>
      <c r="D194" s="10"/>
      <c r="E194" s="10"/>
      <c r="F194" s="10"/>
      <c r="G194" s="10"/>
      <c r="H194" s="10"/>
      <c r="I194" s="10"/>
      <c r="J194" s="4"/>
      <c r="K194" s="4"/>
      <c r="L194" s="4"/>
      <c r="M194" s="4"/>
      <c r="N194" s="11"/>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row>
    <row r="195" spans="1:40">
      <c r="A195" s="10"/>
      <c r="B195" s="10"/>
      <c r="C195" s="10"/>
      <c r="D195" s="10"/>
      <c r="E195" s="10"/>
      <c r="F195" s="10"/>
      <c r="G195" s="10"/>
      <c r="H195" s="10"/>
      <c r="I195" s="10"/>
      <c r="J195" s="4"/>
      <c r="K195" s="4"/>
      <c r="L195" s="4"/>
      <c r="M195" s="4"/>
      <c r="N195" s="11"/>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row>
    <row r="196" spans="1:40">
      <c r="A196" s="10"/>
      <c r="B196" s="10"/>
      <c r="C196" s="10"/>
      <c r="D196" s="10"/>
      <c r="E196" s="10"/>
      <c r="F196" s="10"/>
      <c r="G196" s="10"/>
      <c r="H196" s="10"/>
      <c r="I196" s="10"/>
      <c r="J196" s="4"/>
      <c r="K196" s="4"/>
      <c r="L196" s="4"/>
      <c r="M196" s="4"/>
      <c r="N196" s="11"/>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row>
    <row r="197" spans="1:40">
      <c r="A197" s="10"/>
      <c r="B197" s="10"/>
      <c r="C197" s="10"/>
      <c r="D197" s="10"/>
      <c r="E197" s="10"/>
      <c r="F197" s="10"/>
      <c r="G197" s="10"/>
      <c r="H197" s="10"/>
      <c r="I197" s="10"/>
      <c r="J197" s="4"/>
      <c r="K197" s="4"/>
      <c r="L197" s="4"/>
      <c r="M197" s="4"/>
      <c r="N197" s="11"/>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row>
    <row r="198" spans="1:40">
      <c r="A198" s="10"/>
      <c r="B198" s="10"/>
      <c r="C198" s="10"/>
      <c r="D198" s="10"/>
      <c r="E198" s="10"/>
      <c r="F198" s="10"/>
      <c r="G198" s="10"/>
      <c r="H198" s="10"/>
      <c r="I198" s="10"/>
      <c r="J198" s="4"/>
      <c r="K198" s="4"/>
      <c r="L198" s="4"/>
      <c r="M198" s="4"/>
      <c r="N198" s="11"/>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row>
    <row r="199" spans="1:40">
      <c r="A199" s="10"/>
      <c r="B199" s="10"/>
      <c r="C199" s="10"/>
      <c r="D199" s="10"/>
      <c r="E199" s="10"/>
      <c r="F199" s="10"/>
      <c r="G199" s="10"/>
      <c r="H199" s="10"/>
      <c r="I199" s="10"/>
      <c r="J199" s="4"/>
      <c r="K199" s="4"/>
      <c r="L199" s="4"/>
      <c r="M199" s="4"/>
      <c r="N199" s="11"/>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row>
    <row r="200" spans="1:40">
      <c r="A200" s="10"/>
      <c r="B200" s="10"/>
      <c r="C200" s="10"/>
      <c r="D200" s="10"/>
      <c r="E200" s="10"/>
      <c r="F200" s="10"/>
      <c r="G200" s="10"/>
      <c r="H200" s="10"/>
      <c r="I200" s="10"/>
      <c r="J200" s="4"/>
      <c r="K200" s="4"/>
      <c r="L200" s="4"/>
      <c r="M200" s="4"/>
      <c r="N200" s="11"/>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row>
    <row r="201" spans="1:40">
      <c r="A201" s="10"/>
      <c r="B201" s="10"/>
      <c r="C201" s="10"/>
      <c r="D201" s="10"/>
      <c r="E201" s="10"/>
      <c r="F201" s="10"/>
      <c r="G201" s="10"/>
      <c r="H201" s="10"/>
      <c r="I201" s="10"/>
      <c r="J201" s="4"/>
      <c r="K201" s="4"/>
      <c r="L201" s="4"/>
      <c r="M201" s="4"/>
      <c r="N201" s="11"/>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row>
    <row r="202" spans="1:40">
      <c r="A202" s="10"/>
      <c r="B202" s="10"/>
      <c r="C202" s="10"/>
      <c r="D202" s="10"/>
      <c r="E202" s="10"/>
      <c r="F202" s="10"/>
      <c r="G202" s="10"/>
      <c r="H202" s="10"/>
      <c r="I202" s="10"/>
      <c r="J202" s="4"/>
      <c r="K202" s="4"/>
      <c r="L202" s="4"/>
      <c r="M202" s="4"/>
      <c r="N202" s="11"/>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row>
    <row r="203" spans="1:40">
      <c r="A203" s="10"/>
      <c r="B203" s="10"/>
      <c r="C203" s="10"/>
      <c r="D203" s="10"/>
      <c r="E203" s="10"/>
      <c r="F203" s="10"/>
      <c r="G203" s="10"/>
      <c r="H203" s="10"/>
      <c r="I203" s="10"/>
      <c r="J203" s="4"/>
      <c r="K203" s="4"/>
      <c r="L203" s="4"/>
      <c r="M203" s="4"/>
      <c r="N203" s="11"/>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row>
    <row r="204" spans="1:40">
      <c r="A204" s="10"/>
      <c r="B204" s="10"/>
      <c r="C204" s="10"/>
      <c r="D204" s="10"/>
      <c r="E204" s="10"/>
      <c r="F204" s="10"/>
      <c r="G204" s="10"/>
      <c r="H204" s="10"/>
      <c r="I204" s="10"/>
      <c r="J204" s="4"/>
      <c r="K204" s="4"/>
      <c r="L204" s="4"/>
      <c r="M204" s="4"/>
      <c r="N204" s="11"/>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row>
    <row r="205" spans="1:40">
      <c r="A205" s="10"/>
      <c r="B205" s="10"/>
      <c r="C205" s="10"/>
      <c r="D205" s="10"/>
      <c r="E205" s="10"/>
      <c r="F205" s="10"/>
      <c r="G205" s="10"/>
      <c r="H205" s="10"/>
      <c r="I205" s="10"/>
      <c r="J205" s="4"/>
      <c r="K205" s="4"/>
      <c r="L205" s="4"/>
      <c r="M205" s="4"/>
      <c r="N205" s="11"/>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row>
    <row r="206" spans="1:40">
      <c r="A206" s="10"/>
      <c r="B206" s="10"/>
      <c r="C206" s="10"/>
      <c r="D206" s="10"/>
      <c r="E206" s="10"/>
      <c r="F206" s="10"/>
      <c r="G206" s="10"/>
      <c r="H206" s="10"/>
      <c r="I206" s="10"/>
      <c r="J206" s="4"/>
      <c r="K206" s="4"/>
      <c r="L206" s="4"/>
      <c r="M206" s="4"/>
      <c r="N206" s="11"/>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row>
    <row r="207" spans="1:40">
      <c r="A207" s="10"/>
      <c r="B207" s="10"/>
      <c r="C207" s="10"/>
      <c r="D207" s="10"/>
      <c r="E207" s="10"/>
      <c r="F207" s="10"/>
      <c r="G207" s="10"/>
      <c r="H207" s="10"/>
      <c r="I207" s="10"/>
      <c r="J207" s="4"/>
      <c r="K207" s="4"/>
      <c r="L207" s="4"/>
      <c r="M207" s="4"/>
      <c r="N207" s="11"/>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row>
    <row r="208" spans="1:40">
      <c r="A208" s="10"/>
      <c r="B208" s="10"/>
      <c r="C208" s="10"/>
      <c r="D208" s="10"/>
      <c r="E208" s="10"/>
      <c r="F208" s="10"/>
      <c r="G208" s="10"/>
      <c r="H208" s="10"/>
      <c r="I208" s="10"/>
      <c r="J208" s="4"/>
      <c r="K208" s="4"/>
      <c r="L208" s="4"/>
      <c r="M208" s="4"/>
      <c r="N208" s="11"/>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row>
    <row r="209" spans="1:40">
      <c r="A209" s="10"/>
      <c r="B209" s="10"/>
      <c r="C209" s="10"/>
      <c r="D209" s="10"/>
      <c r="E209" s="10"/>
      <c r="F209" s="10"/>
      <c r="G209" s="10"/>
      <c r="H209" s="10"/>
      <c r="I209" s="10"/>
      <c r="J209" s="4"/>
      <c r="K209" s="4"/>
      <c r="L209" s="4"/>
      <c r="M209" s="4"/>
      <c r="N209" s="11"/>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row>
    <row r="210" spans="1:40">
      <c r="A210" s="10"/>
      <c r="B210" s="10"/>
      <c r="C210" s="10"/>
      <c r="D210" s="10"/>
      <c r="E210" s="10"/>
      <c r="F210" s="10"/>
      <c r="G210" s="10"/>
      <c r="H210" s="10"/>
      <c r="I210" s="10"/>
      <c r="J210" s="4"/>
      <c r="K210" s="4"/>
      <c r="L210" s="4"/>
      <c r="M210" s="4"/>
      <c r="N210" s="11"/>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row>
    <row r="211" spans="1:40">
      <c r="A211" s="10"/>
      <c r="B211" s="10"/>
      <c r="C211" s="10"/>
      <c r="D211" s="10"/>
      <c r="E211" s="10"/>
      <c r="F211" s="10"/>
      <c r="G211" s="10"/>
      <c r="H211" s="10"/>
      <c r="I211" s="10"/>
      <c r="J211" s="4"/>
      <c r="K211" s="4"/>
      <c r="L211" s="4"/>
      <c r="M211" s="4"/>
      <c r="N211" s="11"/>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row>
    <row r="212" spans="1:40">
      <c r="A212" s="10"/>
      <c r="B212" s="10"/>
      <c r="C212" s="10"/>
      <c r="D212" s="10"/>
      <c r="E212" s="10"/>
      <c r="F212" s="10"/>
      <c r="G212" s="10"/>
      <c r="H212" s="10"/>
      <c r="I212" s="10"/>
      <c r="J212" s="4"/>
      <c r="K212" s="4"/>
      <c r="L212" s="4"/>
      <c r="M212" s="4"/>
      <c r="N212" s="11"/>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row>
    <row r="213" spans="1:40">
      <c r="A213" s="10"/>
      <c r="B213" s="10"/>
      <c r="C213" s="10"/>
      <c r="D213" s="10"/>
      <c r="E213" s="10"/>
      <c r="F213" s="10"/>
      <c r="G213" s="10"/>
      <c r="H213" s="10"/>
      <c r="I213" s="10"/>
      <c r="J213" s="4"/>
      <c r="K213" s="4"/>
      <c r="L213" s="4"/>
      <c r="M213" s="4"/>
      <c r="N213" s="11"/>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row>
    <row r="214" spans="1:40">
      <c r="A214" s="10"/>
      <c r="B214" s="10"/>
      <c r="C214" s="10"/>
      <c r="D214" s="10"/>
      <c r="E214" s="10"/>
      <c r="F214" s="10"/>
      <c r="G214" s="10"/>
      <c r="H214" s="10"/>
      <c r="I214" s="10"/>
      <c r="J214" s="4"/>
      <c r="K214" s="4"/>
      <c r="L214" s="4"/>
      <c r="M214" s="4"/>
      <c r="N214" s="11"/>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row>
    <row r="215" spans="1:40">
      <c r="A215" s="10"/>
      <c r="B215" s="10"/>
      <c r="C215" s="10"/>
      <c r="D215" s="10"/>
      <c r="E215" s="10"/>
      <c r="F215" s="10"/>
      <c r="G215" s="10"/>
      <c r="H215" s="10"/>
      <c r="I215" s="10"/>
      <c r="J215" s="4"/>
      <c r="K215" s="4"/>
      <c r="L215" s="4"/>
      <c r="M215" s="4"/>
      <c r="N215" s="11"/>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row>
    <row r="216" spans="1:40">
      <c r="A216" s="10"/>
      <c r="B216" s="10"/>
      <c r="C216" s="10"/>
      <c r="D216" s="10"/>
      <c r="E216" s="10"/>
      <c r="F216" s="10"/>
      <c r="G216" s="10"/>
      <c r="H216" s="10"/>
      <c r="I216" s="10"/>
      <c r="J216" s="4"/>
      <c r="K216" s="4"/>
      <c r="L216" s="4"/>
      <c r="M216" s="4"/>
      <c r="N216" s="11"/>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row>
    <row r="217" spans="1:40">
      <c r="A217" s="10"/>
      <c r="B217" s="10"/>
      <c r="C217" s="10"/>
      <c r="D217" s="10"/>
      <c r="E217" s="10"/>
      <c r="F217" s="10"/>
      <c r="G217" s="10"/>
      <c r="H217" s="10"/>
      <c r="I217" s="10"/>
      <c r="J217" s="4"/>
      <c r="K217" s="4"/>
      <c r="L217" s="4"/>
      <c r="M217" s="4"/>
      <c r="N217" s="11"/>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row>
    <row r="218" spans="1:40">
      <c r="A218" s="10"/>
      <c r="B218" s="10"/>
      <c r="C218" s="10"/>
      <c r="D218" s="10"/>
      <c r="E218" s="10"/>
      <c r="F218" s="10"/>
      <c r="G218" s="10"/>
      <c r="H218" s="10"/>
      <c r="I218" s="10"/>
      <c r="J218" s="4"/>
      <c r="K218" s="4"/>
      <c r="L218" s="4"/>
      <c r="M218" s="4"/>
      <c r="N218" s="11"/>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row>
    <row r="219" spans="1:40">
      <c r="A219" s="10"/>
      <c r="B219" s="10"/>
      <c r="C219" s="10"/>
      <c r="D219" s="10"/>
      <c r="E219" s="10"/>
      <c r="F219" s="10"/>
      <c r="G219" s="10"/>
      <c r="H219" s="10"/>
      <c r="I219" s="10"/>
      <c r="J219" s="4"/>
      <c r="K219" s="4"/>
      <c r="L219" s="4"/>
      <c r="M219" s="4"/>
      <c r="N219" s="11"/>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row>
    <row r="220" spans="1:40">
      <c r="A220" s="10"/>
      <c r="B220" s="10"/>
      <c r="C220" s="10"/>
      <c r="D220" s="10"/>
      <c r="E220" s="10"/>
      <c r="F220" s="10"/>
      <c r="G220" s="10"/>
      <c r="H220" s="10"/>
      <c r="I220" s="10"/>
      <c r="J220" s="4"/>
      <c r="K220" s="4"/>
      <c r="L220" s="4"/>
      <c r="M220" s="4"/>
      <c r="N220" s="11"/>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row>
    <row r="221" spans="1:40">
      <c r="A221" s="10"/>
      <c r="B221" s="10"/>
      <c r="C221" s="10"/>
      <c r="D221" s="10"/>
      <c r="E221" s="10"/>
      <c r="F221" s="10"/>
      <c r="G221" s="10"/>
      <c r="H221" s="10"/>
      <c r="I221" s="10"/>
      <c r="J221" s="4"/>
      <c r="K221" s="4"/>
      <c r="L221" s="4"/>
      <c r="M221" s="4"/>
      <c r="N221" s="11"/>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row>
    <row r="222" spans="1:40">
      <c r="A222" s="10"/>
      <c r="B222" s="10"/>
      <c r="C222" s="10"/>
      <c r="D222" s="10"/>
      <c r="E222" s="10"/>
      <c r="F222" s="10"/>
      <c r="G222" s="10"/>
      <c r="H222" s="10"/>
      <c r="I222" s="10"/>
      <c r="J222" s="4"/>
      <c r="K222" s="4"/>
      <c r="L222" s="4"/>
      <c r="M222" s="4"/>
      <c r="N222" s="11"/>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row>
    <row r="223" spans="1:40">
      <c r="A223" s="10"/>
      <c r="B223" s="10"/>
      <c r="C223" s="10"/>
      <c r="D223" s="10"/>
      <c r="E223" s="10"/>
      <c r="F223" s="10"/>
      <c r="G223" s="10"/>
      <c r="H223" s="10"/>
      <c r="I223" s="10"/>
      <c r="J223" s="4"/>
      <c r="K223" s="4"/>
      <c r="L223" s="4"/>
      <c r="M223" s="4"/>
      <c r="N223" s="11"/>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row>
    <row r="224" spans="1:40">
      <c r="A224" s="10"/>
      <c r="B224" s="10"/>
      <c r="C224" s="10"/>
      <c r="D224" s="10"/>
      <c r="E224" s="10"/>
      <c r="F224" s="10"/>
      <c r="G224" s="10"/>
      <c r="H224" s="10"/>
      <c r="I224" s="10"/>
      <c r="J224" s="4"/>
      <c r="K224" s="4"/>
      <c r="L224" s="4"/>
      <c r="M224" s="4"/>
      <c r="N224" s="11"/>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row>
    <row r="225" spans="1:40">
      <c r="A225" s="10"/>
      <c r="B225" s="10"/>
      <c r="C225" s="10"/>
      <c r="D225" s="10"/>
      <c r="E225" s="10"/>
      <c r="F225" s="10"/>
      <c r="G225" s="10"/>
      <c r="H225" s="10"/>
      <c r="I225" s="10"/>
      <c r="J225" s="4"/>
      <c r="K225" s="4"/>
      <c r="L225" s="4"/>
      <c r="M225" s="4"/>
      <c r="N225" s="11"/>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row>
    <row r="226" spans="1:40">
      <c r="A226" s="10"/>
      <c r="B226" s="10"/>
      <c r="C226" s="10"/>
      <c r="D226" s="10"/>
      <c r="E226" s="10"/>
      <c r="F226" s="10"/>
      <c r="G226" s="10"/>
      <c r="H226" s="10"/>
      <c r="I226" s="10"/>
      <c r="J226" s="4"/>
      <c r="K226" s="4"/>
      <c r="L226" s="4"/>
      <c r="M226" s="4"/>
      <c r="N226" s="11"/>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row>
    <row r="227" spans="1:40">
      <c r="A227" s="10"/>
      <c r="B227" s="10"/>
      <c r="C227" s="10"/>
      <c r="D227" s="10"/>
      <c r="E227" s="10"/>
      <c r="F227" s="10"/>
      <c r="G227" s="10"/>
      <c r="H227" s="10"/>
      <c r="I227" s="10"/>
      <c r="J227" s="4"/>
      <c r="K227" s="4"/>
      <c r="L227" s="4"/>
      <c r="M227" s="4"/>
      <c r="N227" s="11"/>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row>
    <row r="228" spans="1:40">
      <c r="A228" s="10"/>
      <c r="B228" s="10"/>
      <c r="C228" s="10"/>
      <c r="D228" s="10"/>
      <c r="E228" s="10"/>
      <c r="F228" s="10"/>
      <c r="G228" s="10"/>
      <c r="H228" s="10"/>
      <c r="I228" s="10"/>
      <c r="J228" s="4"/>
      <c r="K228" s="4"/>
      <c r="L228" s="4"/>
      <c r="M228" s="4"/>
      <c r="N228" s="11"/>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row>
    <row r="229" spans="1:40">
      <c r="A229" s="10"/>
      <c r="B229" s="10"/>
      <c r="C229" s="10"/>
      <c r="D229" s="10"/>
      <c r="E229" s="10"/>
      <c r="F229" s="10"/>
      <c r="G229" s="10"/>
      <c r="H229" s="10"/>
      <c r="I229" s="10"/>
      <c r="J229" s="4"/>
      <c r="K229" s="4"/>
      <c r="L229" s="4"/>
      <c r="M229" s="4"/>
      <c r="N229" s="11"/>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row>
    <row r="230" spans="1:40">
      <c r="A230" s="10"/>
      <c r="B230" s="10"/>
      <c r="C230" s="10"/>
      <c r="D230" s="10"/>
      <c r="E230" s="10"/>
      <c r="F230" s="10"/>
      <c r="G230" s="10"/>
      <c r="H230" s="10"/>
      <c r="I230" s="10"/>
      <c r="J230" s="4"/>
      <c r="K230" s="4"/>
      <c r="L230" s="4"/>
      <c r="M230" s="4"/>
      <c r="N230" s="11"/>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row>
    <row r="231" spans="1:40">
      <c r="A231" s="10"/>
      <c r="B231" s="10"/>
      <c r="C231" s="10"/>
      <c r="D231" s="10"/>
      <c r="E231" s="10"/>
      <c r="F231" s="10"/>
      <c r="G231" s="10"/>
      <c r="H231" s="10"/>
      <c r="I231" s="10"/>
      <c r="J231" s="4"/>
      <c r="K231" s="4"/>
      <c r="L231" s="4"/>
      <c r="M231" s="4"/>
      <c r="N231" s="11"/>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row>
    <row r="232" spans="1:40">
      <c r="A232" s="10"/>
      <c r="B232" s="10"/>
      <c r="C232" s="10"/>
      <c r="D232" s="10"/>
      <c r="E232" s="10"/>
      <c r="F232" s="10"/>
      <c r="G232" s="10"/>
      <c r="H232" s="10"/>
      <c r="I232" s="10"/>
      <c r="J232" s="4"/>
      <c r="K232" s="4"/>
      <c r="L232" s="4"/>
      <c r="M232" s="4"/>
      <c r="N232" s="11"/>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row>
    <row r="233" spans="1:40">
      <c r="A233" s="10"/>
      <c r="B233" s="10"/>
      <c r="C233" s="10"/>
      <c r="D233" s="10"/>
      <c r="E233" s="10"/>
      <c r="F233" s="10"/>
      <c r="G233" s="10"/>
      <c r="H233" s="10"/>
      <c r="I233" s="10"/>
      <c r="J233" s="4"/>
      <c r="K233" s="4"/>
      <c r="L233" s="4"/>
      <c r="M233" s="4"/>
      <c r="N233" s="11"/>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row>
    <row r="234" spans="1:40">
      <c r="A234" s="10"/>
      <c r="B234" s="10"/>
      <c r="C234" s="10"/>
      <c r="D234" s="10"/>
      <c r="E234" s="10"/>
      <c r="F234" s="10"/>
      <c r="G234" s="10"/>
      <c r="H234" s="10"/>
      <c r="I234" s="10"/>
      <c r="J234" s="4"/>
      <c r="K234" s="4"/>
      <c r="L234" s="4"/>
      <c r="M234" s="4"/>
      <c r="N234" s="11"/>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row>
    <row r="235" spans="1:40">
      <c r="A235" s="10"/>
      <c r="B235" s="10"/>
      <c r="C235" s="10"/>
      <c r="D235" s="10"/>
      <c r="E235" s="10"/>
      <c r="F235" s="10"/>
      <c r="G235" s="10"/>
      <c r="H235" s="10"/>
      <c r="I235" s="10"/>
      <c r="J235" s="4"/>
      <c r="K235" s="4"/>
      <c r="L235" s="4"/>
      <c r="M235" s="4"/>
      <c r="N235" s="11"/>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row>
    <row r="236" spans="1:40">
      <c r="A236" s="10"/>
      <c r="B236" s="10"/>
      <c r="C236" s="10"/>
      <c r="D236" s="10"/>
      <c r="E236" s="10"/>
      <c r="F236" s="10"/>
      <c r="G236" s="10"/>
      <c r="H236" s="10"/>
      <c r="I236" s="10"/>
      <c r="J236" s="4"/>
      <c r="K236" s="4"/>
      <c r="L236" s="4"/>
      <c r="M236" s="4"/>
      <c r="N236" s="11"/>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row>
    <row r="237" spans="1:40">
      <c r="A237" s="10"/>
      <c r="B237" s="10"/>
      <c r="C237" s="10"/>
      <c r="D237" s="10"/>
      <c r="E237" s="10"/>
      <c r="F237" s="10"/>
      <c r="G237" s="10"/>
      <c r="H237" s="10"/>
      <c r="I237" s="10"/>
      <c r="J237" s="4"/>
      <c r="K237" s="4"/>
      <c r="L237" s="4"/>
      <c r="M237" s="4"/>
      <c r="N237" s="11"/>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row>
    <row r="238" spans="1:40">
      <c r="A238" s="10"/>
      <c r="B238" s="10"/>
      <c r="C238" s="10"/>
      <c r="D238" s="10"/>
      <c r="E238" s="10"/>
      <c r="F238" s="10"/>
      <c r="G238" s="10"/>
      <c r="H238" s="10"/>
      <c r="I238" s="10"/>
      <c r="J238" s="4"/>
      <c r="K238" s="4"/>
      <c r="L238" s="4"/>
      <c r="M238" s="4"/>
      <c r="N238" s="11"/>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row>
    <row r="239" spans="1:40">
      <c r="A239" s="10"/>
      <c r="B239" s="10"/>
      <c r="C239" s="10"/>
      <c r="D239" s="10"/>
      <c r="E239" s="10"/>
      <c r="F239" s="10"/>
      <c r="G239" s="10"/>
      <c r="H239" s="10"/>
      <c r="I239" s="10"/>
      <c r="J239" s="4"/>
      <c r="K239" s="4"/>
      <c r="L239" s="4"/>
      <c r="M239" s="4"/>
      <c r="N239" s="11"/>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row>
    <row r="240" spans="1:40">
      <c r="A240" s="10"/>
      <c r="B240" s="10"/>
      <c r="C240" s="10"/>
      <c r="D240" s="10"/>
      <c r="E240" s="10"/>
      <c r="F240" s="10"/>
      <c r="G240" s="10"/>
      <c r="H240" s="10"/>
      <c r="I240" s="10"/>
      <c r="J240" s="4"/>
      <c r="K240" s="4"/>
      <c r="L240" s="4"/>
      <c r="M240" s="4"/>
      <c r="N240" s="11"/>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row>
    <row r="241" spans="1:40">
      <c r="A241" s="10"/>
      <c r="B241" s="10"/>
      <c r="C241" s="10"/>
      <c r="D241" s="10"/>
      <c r="E241" s="10"/>
      <c r="F241" s="10"/>
      <c r="G241" s="10"/>
      <c r="H241" s="10"/>
      <c r="I241" s="10"/>
      <c r="J241" s="4"/>
      <c r="K241" s="4"/>
      <c r="L241" s="4"/>
      <c r="M241" s="4"/>
      <c r="N241" s="11"/>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row>
    <row r="242" spans="1:40">
      <c r="A242" s="10"/>
      <c r="B242" s="10"/>
      <c r="C242" s="10"/>
      <c r="D242" s="10"/>
      <c r="E242" s="10"/>
      <c r="F242" s="10"/>
      <c r="G242" s="10"/>
      <c r="H242" s="10"/>
      <c r="I242" s="10"/>
      <c r="J242" s="4"/>
      <c r="K242" s="4"/>
      <c r="L242" s="4"/>
      <c r="M242" s="4"/>
      <c r="N242" s="11"/>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row>
    <row r="243" spans="1:40">
      <c r="A243" s="10"/>
      <c r="B243" s="10"/>
      <c r="C243" s="10"/>
      <c r="D243" s="10"/>
      <c r="E243" s="10"/>
      <c r="F243" s="10"/>
      <c r="G243" s="10"/>
      <c r="H243" s="10"/>
      <c r="I243" s="10"/>
      <c r="J243" s="4"/>
      <c r="K243" s="4"/>
      <c r="L243" s="4"/>
      <c r="M243" s="4"/>
      <c r="N243" s="11"/>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row>
    <row r="244" spans="1:40">
      <c r="A244" s="10"/>
      <c r="B244" s="10"/>
      <c r="C244" s="10"/>
      <c r="D244" s="10"/>
      <c r="E244" s="10"/>
      <c r="F244" s="10"/>
      <c r="G244" s="10"/>
      <c r="H244" s="10"/>
      <c r="I244" s="10"/>
      <c r="J244" s="4"/>
      <c r="K244" s="4"/>
      <c r="L244" s="4"/>
      <c r="M244" s="4"/>
      <c r="N244" s="11"/>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row>
    <row r="245" spans="1:40">
      <c r="A245" s="10"/>
      <c r="B245" s="10"/>
      <c r="C245" s="10"/>
      <c r="D245" s="10"/>
      <c r="E245" s="10"/>
      <c r="F245" s="10"/>
      <c r="G245" s="10"/>
      <c r="H245" s="10"/>
      <c r="I245" s="10"/>
      <c r="J245" s="4"/>
      <c r="K245" s="4"/>
      <c r="L245" s="4"/>
      <c r="M245" s="4"/>
      <c r="N245" s="11"/>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row>
    <row r="246" spans="1:40">
      <c r="A246" s="10"/>
      <c r="B246" s="10"/>
      <c r="C246" s="10"/>
      <c r="D246" s="10"/>
      <c r="E246" s="10"/>
      <c r="F246" s="10"/>
      <c r="G246" s="10"/>
      <c r="H246" s="10"/>
      <c r="I246" s="10"/>
      <c r="J246" s="4"/>
      <c r="K246" s="4"/>
      <c r="L246" s="4"/>
      <c r="M246" s="4"/>
      <c r="N246" s="11"/>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row>
    <row r="247" spans="1:40">
      <c r="A247" s="10"/>
      <c r="B247" s="10"/>
      <c r="C247" s="10"/>
      <c r="D247" s="10"/>
      <c r="E247" s="10"/>
      <c r="F247" s="10"/>
      <c r="G247" s="10"/>
      <c r="H247" s="10"/>
      <c r="I247" s="10"/>
      <c r="J247" s="4"/>
      <c r="K247" s="4"/>
      <c r="L247" s="4"/>
      <c r="M247" s="4"/>
      <c r="N247" s="11"/>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row>
    <row r="248" spans="1:40">
      <c r="A248" s="10"/>
      <c r="B248" s="10"/>
      <c r="C248" s="10"/>
      <c r="D248" s="10"/>
      <c r="E248" s="10"/>
      <c r="F248" s="10"/>
      <c r="G248" s="10"/>
      <c r="H248" s="10"/>
      <c r="I248" s="10"/>
      <c r="J248" s="4"/>
      <c r="K248" s="4"/>
      <c r="L248" s="4"/>
      <c r="M248" s="4"/>
      <c r="N248" s="11"/>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row>
    <row r="249" spans="1:40">
      <c r="A249" s="10"/>
      <c r="B249" s="10"/>
      <c r="C249" s="10"/>
      <c r="D249" s="10"/>
      <c r="E249" s="10"/>
      <c r="F249" s="10"/>
      <c r="G249" s="10"/>
      <c r="H249" s="10"/>
      <c r="I249" s="10"/>
      <c r="J249" s="4"/>
      <c r="K249" s="4"/>
      <c r="L249" s="4"/>
      <c r="M249" s="4"/>
      <c r="N249" s="11"/>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row>
    <row r="250" spans="1:40">
      <c r="A250" s="10"/>
      <c r="B250" s="10"/>
      <c r="C250" s="10"/>
      <c r="D250" s="10"/>
      <c r="E250" s="10"/>
      <c r="F250" s="10"/>
      <c r="G250" s="10"/>
      <c r="H250" s="10"/>
      <c r="I250" s="10"/>
      <c r="J250" s="4"/>
      <c r="K250" s="4"/>
      <c r="L250" s="4"/>
      <c r="M250" s="4"/>
      <c r="N250" s="11"/>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row>
    <row r="251" spans="1:40">
      <c r="A251" s="10"/>
      <c r="B251" s="10"/>
      <c r="C251" s="10"/>
      <c r="D251" s="10"/>
      <c r="E251" s="10"/>
      <c r="F251" s="10"/>
      <c r="G251" s="10"/>
      <c r="H251" s="10"/>
      <c r="I251" s="10"/>
      <c r="J251" s="4"/>
      <c r="K251" s="4"/>
      <c r="L251" s="4"/>
      <c r="M251" s="4"/>
      <c r="N251" s="11"/>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row>
    <row r="252" spans="1:40">
      <c r="A252" s="10"/>
      <c r="B252" s="10"/>
      <c r="C252" s="10"/>
      <c r="D252" s="10"/>
      <c r="E252" s="10"/>
      <c r="F252" s="10"/>
      <c r="G252" s="10"/>
      <c r="H252" s="10"/>
      <c r="I252" s="10"/>
      <c r="J252" s="4"/>
      <c r="K252" s="4"/>
      <c r="L252" s="4"/>
      <c r="M252" s="4"/>
      <c r="N252" s="11"/>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row>
    <row r="253" spans="1:40">
      <c r="A253" s="10"/>
      <c r="B253" s="10"/>
      <c r="C253" s="10"/>
      <c r="D253" s="10"/>
      <c r="E253" s="10"/>
      <c r="F253" s="10"/>
      <c r="G253" s="10"/>
      <c r="H253" s="10"/>
      <c r="I253" s="10"/>
      <c r="J253" s="4"/>
      <c r="K253" s="4"/>
      <c r="L253" s="4"/>
      <c r="M253" s="4"/>
      <c r="N253" s="11"/>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row>
    <row r="254" spans="1:40">
      <c r="A254" s="10"/>
      <c r="B254" s="10"/>
      <c r="C254" s="10"/>
      <c r="D254" s="10"/>
      <c r="E254" s="10"/>
      <c r="F254" s="10"/>
      <c r="G254" s="10"/>
      <c r="H254" s="10"/>
      <c r="I254" s="10"/>
      <c r="J254" s="4"/>
      <c r="K254" s="4"/>
      <c r="L254" s="4"/>
      <c r="M254" s="4"/>
      <c r="N254" s="11"/>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row>
    <row r="255" spans="1:40">
      <c r="A255" s="10"/>
      <c r="B255" s="10"/>
      <c r="C255" s="10"/>
      <c r="D255" s="10"/>
      <c r="E255" s="10"/>
      <c r="F255" s="10"/>
      <c r="G255" s="10"/>
      <c r="H255" s="10"/>
      <c r="I255" s="10"/>
      <c r="J255" s="4"/>
      <c r="K255" s="4"/>
      <c r="L255" s="4"/>
      <c r="M255" s="4"/>
      <c r="N255" s="11"/>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row>
    <row r="256" spans="1:40">
      <c r="A256" s="10"/>
      <c r="B256" s="10"/>
      <c r="C256" s="10"/>
      <c r="D256" s="10"/>
      <c r="E256" s="10"/>
      <c r="F256" s="10"/>
      <c r="G256" s="10"/>
      <c r="H256" s="10"/>
      <c r="I256" s="10"/>
      <c r="J256" s="4"/>
      <c r="K256" s="4"/>
      <c r="L256" s="4"/>
      <c r="M256" s="4"/>
      <c r="N256" s="11"/>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row>
    <row r="257" spans="1:40">
      <c r="A257" s="10"/>
      <c r="B257" s="10"/>
      <c r="C257" s="10"/>
      <c r="D257" s="10"/>
      <c r="E257" s="10"/>
      <c r="F257" s="10"/>
      <c r="G257" s="10"/>
      <c r="H257" s="10"/>
      <c r="I257" s="10"/>
      <c r="J257" s="4"/>
      <c r="K257" s="4"/>
      <c r="L257" s="4"/>
      <c r="M257" s="4"/>
      <c r="N257" s="11"/>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row>
    <row r="258" spans="1:40">
      <c r="A258" s="10"/>
      <c r="B258" s="10"/>
      <c r="C258" s="10"/>
      <c r="D258" s="10"/>
      <c r="E258" s="10"/>
      <c r="F258" s="10"/>
      <c r="G258" s="10"/>
      <c r="H258" s="10"/>
      <c r="I258" s="10"/>
      <c r="J258" s="4"/>
      <c r="K258" s="4"/>
      <c r="L258" s="4"/>
      <c r="M258" s="4"/>
      <c r="N258" s="11"/>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row>
    <row r="259" spans="1:40">
      <c r="A259" s="10"/>
      <c r="B259" s="10"/>
      <c r="C259" s="10"/>
      <c r="D259" s="10"/>
      <c r="E259" s="10"/>
      <c r="F259" s="10"/>
      <c r="G259" s="10"/>
      <c r="H259" s="10"/>
      <c r="I259" s="10"/>
      <c r="J259" s="4"/>
      <c r="K259" s="4"/>
      <c r="L259" s="4"/>
      <c r="M259" s="4"/>
      <c r="N259" s="11"/>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row>
    <row r="260" spans="1:40">
      <c r="A260" s="10"/>
      <c r="B260" s="10"/>
      <c r="C260" s="10"/>
      <c r="D260" s="10"/>
      <c r="E260" s="10"/>
      <c r="F260" s="10"/>
      <c r="G260" s="10"/>
      <c r="H260" s="10"/>
      <c r="I260" s="10"/>
      <c r="J260" s="4"/>
      <c r="K260" s="4"/>
      <c r="L260" s="4"/>
      <c r="M260" s="4"/>
      <c r="N260" s="11"/>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row>
    <row r="261" spans="1:40">
      <c r="A261" s="10"/>
      <c r="B261" s="10"/>
      <c r="C261" s="10"/>
      <c r="D261" s="10"/>
      <c r="E261" s="10"/>
      <c r="F261" s="10"/>
      <c r="G261" s="10"/>
      <c r="H261" s="10"/>
      <c r="I261" s="10"/>
      <c r="J261" s="4"/>
      <c r="K261" s="4"/>
      <c r="L261" s="4"/>
      <c r="M261" s="4"/>
      <c r="N261" s="11"/>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row>
    <row r="262" spans="1:40">
      <c r="A262" s="10"/>
      <c r="B262" s="10"/>
      <c r="C262" s="10"/>
      <c r="D262" s="10"/>
      <c r="E262" s="10"/>
      <c r="F262" s="10"/>
      <c r="G262" s="10"/>
      <c r="H262" s="10"/>
      <c r="I262" s="10"/>
      <c r="J262" s="4"/>
      <c r="K262" s="4"/>
      <c r="L262" s="4"/>
      <c r="M262" s="4"/>
      <c r="N262" s="11"/>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row>
    <row r="263" spans="1:40">
      <c r="A263" s="10"/>
      <c r="B263" s="10"/>
      <c r="C263" s="10"/>
      <c r="D263" s="10"/>
      <c r="E263" s="10"/>
      <c r="F263" s="10"/>
      <c r="G263" s="10"/>
      <c r="H263" s="10"/>
      <c r="I263" s="10"/>
      <c r="J263" s="4"/>
      <c r="K263" s="4"/>
      <c r="L263" s="4"/>
      <c r="M263" s="4"/>
      <c r="N263" s="11"/>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row>
    <row r="264" spans="1:40">
      <c r="A264" s="10"/>
      <c r="B264" s="10"/>
      <c r="C264" s="10"/>
      <c r="D264" s="10"/>
      <c r="E264" s="10"/>
      <c r="F264" s="10"/>
      <c r="G264" s="10"/>
      <c r="H264" s="10"/>
      <c r="I264" s="10"/>
      <c r="J264" s="4"/>
      <c r="K264" s="4"/>
      <c r="L264" s="4"/>
      <c r="M264" s="4"/>
      <c r="N264" s="11"/>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row>
    <row r="265" spans="1:40">
      <c r="A265" s="10"/>
      <c r="B265" s="10"/>
      <c r="C265" s="10"/>
      <c r="D265" s="10"/>
      <c r="E265" s="10"/>
      <c r="F265" s="10"/>
      <c r="G265" s="10"/>
      <c r="H265" s="10"/>
      <c r="I265" s="10"/>
      <c r="J265" s="4"/>
      <c r="K265" s="4"/>
      <c r="L265" s="4"/>
      <c r="M265" s="4"/>
      <c r="N265" s="11"/>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row>
    <row r="266" spans="1:40">
      <c r="A266" s="10"/>
      <c r="B266" s="10"/>
      <c r="C266" s="10"/>
      <c r="D266" s="10"/>
      <c r="E266" s="10"/>
      <c r="F266" s="10"/>
      <c r="G266" s="10"/>
      <c r="H266" s="10"/>
      <c r="I266" s="10"/>
      <c r="J266" s="4"/>
      <c r="K266" s="4"/>
      <c r="L266" s="4"/>
      <c r="M266" s="4"/>
      <c r="N266" s="11"/>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row>
    <row r="267" spans="1:40">
      <c r="A267" s="10"/>
      <c r="B267" s="10"/>
      <c r="C267" s="10"/>
      <c r="D267" s="10"/>
      <c r="E267" s="10"/>
      <c r="F267" s="10"/>
      <c r="G267" s="10"/>
      <c r="H267" s="10"/>
      <c r="I267" s="10"/>
      <c r="J267" s="4"/>
      <c r="K267" s="4"/>
      <c r="L267" s="4"/>
      <c r="M267" s="4"/>
      <c r="N267" s="11"/>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row>
    <row r="268" spans="1:40">
      <c r="A268" s="10"/>
      <c r="B268" s="10"/>
      <c r="C268" s="10"/>
      <c r="D268" s="10"/>
      <c r="E268" s="10"/>
      <c r="F268" s="10"/>
      <c r="G268" s="10"/>
      <c r="H268" s="10"/>
      <c r="I268" s="10"/>
      <c r="J268" s="4"/>
      <c r="K268" s="4"/>
      <c r="L268" s="4"/>
      <c r="M268" s="4"/>
      <c r="N268" s="11"/>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row>
    <row r="269" spans="1:40">
      <c r="A269" s="10"/>
      <c r="B269" s="10"/>
      <c r="C269" s="10"/>
      <c r="D269" s="10"/>
      <c r="E269" s="10"/>
      <c r="F269" s="10"/>
      <c r="G269" s="10"/>
      <c r="H269" s="10"/>
      <c r="I269" s="10"/>
      <c r="J269" s="4"/>
      <c r="K269" s="4"/>
      <c r="L269" s="4"/>
      <c r="M269" s="4"/>
      <c r="N269" s="11"/>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row>
    <row r="270" spans="1:40">
      <c r="A270" s="10"/>
      <c r="B270" s="10"/>
      <c r="C270" s="10"/>
      <c r="D270" s="10"/>
      <c r="E270" s="10"/>
      <c r="F270" s="10"/>
      <c r="G270" s="10"/>
      <c r="H270" s="10"/>
      <c r="I270" s="10"/>
      <c r="J270" s="4"/>
      <c r="K270" s="4"/>
      <c r="L270" s="4"/>
      <c r="M270" s="4"/>
      <c r="N270" s="11"/>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row>
    <row r="271" spans="1:40">
      <c r="A271" s="10"/>
      <c r="B271" s="10"/>
      <c r="C271" s="10"/>
      <c r="D271" s="10"/>
      <c r="E271" s="10"/>
      <c r="F271" s="10"/>
      <c r="G271" s="10"/>
      <c r="H271" s="10"/>
      <c r="I271" s="10"/>
      <c r="J271" s="4"/>
      <c r="K271" s="4"/>
      <c r="L271" s="4"/>
      <c r="M271" s="4"/>
      <c r="N271" s="11"/>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row>
    <row r="272" spans="1:40">
      <c r="A272" s="10"/>
      <c r="B272" s="10"/>
      <c r="C272" s="10"/>
      <c r="D272" s="10"/>
      <c r="E272" s="10"/>
      <c r="F272" s="10"/>
      <c r="G272" s="10"/>
      <c r="H272" s="10"/>
      <c r="I272" s="10"/>
      <c r="J272" s="4"/>
      <c r="K272" s="4"/>
      <c r="L272" s="4"/>
      <c r="M272" s="4"/>
      <c r="N272" s="11"/>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row>
    <row r="273" spans="1:40">
      <c r="A273" s="10"/>
      <c r="B273" s="10"/>
      <c r="C273" s="10"/>
      <c r="D273" s="10"/>
      <c r="E273" s="10"/>
      <c r="F273" s="10"/>
      <c r="G273" s="10"/>
      <c r="H273" s="10"/>
      <c r="I273" s="10"/>
      <c r="J273" s="4"/>
      <c r="K273" s="4"/>
      <c r="L273" s="4"/>
      <c r="M273" s="4"/>
      <c r="N273" s="11"/>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row>
    <row r="274" spans="1:40">
      <c r="A274" s="10"/>
      <c r="B274" s="10"/>
      <c r="C274" s="10"/>
      <c r="D274" s="10"/>
      <c r="E274" s="10"/>
      <c r="F274" s="10"/>
      <c r="G274" s="10"/>
      <c r="H274" s="10"/>
      <c r="I274" s="10"/>
      <c r="J274" s="4"/>
      <c r="K274" s="4"/>
      <c r="L274" s="4"/>
      <c r="M274" s="4"/>
      <c r="N274" s="11"/>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row>
    <row r="275" spans="1:40">
      <c r="A275" s="10"/>
      <c r="B275" s="10"/>
      <c r="C275" s="10"/>
      <c r="D275" s="10"/>
      <c r="E275" s="10"/>
      <c r="F275" s="10"/>
      <c r="G275" s="10"/>
      <c r="H275" s="10"/>
      <c r="I275" s="10"/>
      <c r="J275" s="4"/>
      <c r="K275" s="4"/>
      <c r="L275" s="4"/>
      <c r="M275" s="4"/>
      <c r="N275" s="11"/>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row>
    <row r="276" spans="1:40">
      <c r="A276" s="10"/>
      <c r="B276" s="10"/>
      <c r="C276" s="10"/>
      <c r="D276" s="10"/>
      <c r="E276" s="10"/>
      <c r="F276" s="10"/>
      <c r="G276" s="10"/>
      <c r="H276" s="10"/>
      <c r="I276" s="10"/>
      <c r="J276" s="4"/>
      <c r="K276" s="4"/>
      <c r="L276" s="4"/>
      <c r="M276" s="4"/>
      <c r="N276" s="11"/>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row>
    <row r="277" spans="1:40">
      <c r="A277" s="10"/>
      <c r="B277" s="10"/>
      <c r="C277" s="10"/>
      <c r="D277" s="10"/>
      <c r="E277" s="10"/>
      <c r="F277" s="10"/>
      <c r="G277" s="10"/>
      <c r="H277" s="10"/>
      <c r="I277" s="10"/>
      <c r="J277" s="4"/>
      <c r="K277" s="4"/>
      <c r="L277" s="4"/>
      <c r="M277" s="4"/>
      <c r="N277" s="11"/>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row>
    <row r="278" spans="1:40">
      <c r="A278" s="10"/>
      <c r="B278" s="10"/>
      <c r="C278" s="10"/>
      <c r="D278" s="10"/>
      <c r="E278" s="10"/>
      <c r="F278" s="10"/>
      <c r="G278" s="10"/>
      <c r="H278" s="10"/>
      <c r="I278" s="10"/>
      <c r="J278" s="4"/>
      <c r="K278" s="4"/>
      <c r="L278" s="4"/>
      <c r="M278" s="4"/>
      <c r="N278" s="11"/>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row>
    <row r="279" spans="1:40">
      <c r="A279" s="10"/>
      <c r="B279" s="10"/>
      <c r="C279" s="10"/>
      <c r="D279" s="10"/>
      <c r="E279" s="10"/>
      <c r="F279" s="10"/>
      <c r="G279" s="10"/>
      <c r="H279" s="10"/>
      <c r="I279" s="10"/>
      <c r="J279" s="4"/>
      <c r="K279" s="4"/>
      <c r="L279" s="4"/>
      <c r="M279" s="4"/>
      <c r="N279" s="11"/>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row>
    <row r="280" spans="1:40">
      <c r="A280" s="10"/>
      <c r="B280" s="10"/>
      <c r="C280" s="10"/>
      <c r="D280" s="10"/>
      <c r="E280" s="10"/>
      <c r="F280" s="10"/>
      <c r="G280" s="10"/>
      <c r="H280" s="10"/>
      <c r="I280" s="10"/>
      <c r="J280" s="4"/>
      <c r="K280" s="4"/>
      <c r="L280" s="4"/>
      <c r="M280" s="4"/>
      <c r="N280" s="11"/>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row>
    <row r="281" spans="1:40">
      <c r="A281" s="10"/>
      <c r="B281" s="10"/>
      <c r="C281" s="10"/>
      <c r="D281" s="10"/>
      <c r="E281" s="10"/>
      <c r="F281" s="10"/>
      <c r="G281" s="10"/>
      <c r="H281" s="10"/>
      <c r="I281" s="10"/>
      <c r="J281" s="4"/>
      <c r="K281" s="4"/>
      <c r="L281" s="4"/>
      <c r="M281" s="4"/>
      <c r="N281" s="11"/>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row>
    <row r="282" spans="1:40">
      <c r="A282" s="10"/>
      <c r="B282" s="10"/>
      <c r="C282" s="10"/>
      <c r="D282" s="10"/>
      <c r="E282" s="10"/>
      <c r="F282" s="10"/>
      <c r="G282" s="10"/>
      <c r="H282" s="10"/>
      <c r="I282" s="10"/>
      <c r="J282" s="4"/>
      <c r="K282" s="4"/>
      <c r="L282" s="4"/>
      <c r="M282" s="4"/>
      <c r="N282" s="11"/>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row>
    <row r="283" spans="1:40">
      <c r="A283" s="10"/>
      <c r="B283" s="10"/>
      <c r="C283" s="10"/>
      <c r="D283" s="10"/>
      <c r="E283" s="10"/>
      <c r="F283" s="10"/>
      <c r="G283" s="10"/>
      <c r="H283" s="10"/>
      <c r="I283" s="10"/>
      <c r="J283" s="4"/>
      <c r="K283" s="4"/>
      <c r="L283" s="4"/>
      <c r="M283" s="4"/>
      <c r="N283" s="11"/>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row>
    <row r="284" spans="1:40">
      <c r="A284" s="10"/>
      <c r="B284" s="10"/>
      <c r="C284" s="10"/>
      <c r="D284" s="10"/>
      <c r="E284" s="10"/>
      <c r="F284" s="10"/>
      <c r="G284" s="10"/>
      <c r="H284" s="10"/>
      <c r="I284" s="10"/>
      <c r="J284" s="4"/>
      <c r="K284" s="4"/>
      <c r="L284" s="4"/>
      <c r="M284" s="4"/>
      <c r="N284" s="11"/>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row>
    <row r="285" spans="1:40">
      <c r="A285" s="10"/>
      <c r="B285" s="10"/>
      <c r="C285" s="10"/>
      <c r="D285" s="10"/>
      <c r="E285" s="10"/>
      <c r="F285" s="10"/>
      <c r="G285" s="10"/>
      <c r="H285" s="10"/>
      <c r="I285" s="10"/>
      <c r="J285" s="4"/>
      <c r="K285" s="4"/>
      <c r="L285" s="4"/>
      <c r="M285" s="4"/>
      <c r="N285" s="11"/>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row>
    <row r="286" spans="1:40">
      <c r="A286" s="10"/>
      <c r="B286" s="10"/>
      <c r="C286" s="10"/>
      <c r="D286" s="10"/>
      <c r="E286" s="10"/>
      <c r="F286" s="10"/>
      <c r="G286" s="10"/>
      <c r="H286" s="10"/>
      <c r="I286" s="10"/>
      <c r="J286" s="4"/>
      <c r="K286" s="4"/>
      <c r="L286" s="4"/>
      <c r="M286" s="4"/>
      <c r="N286" s="11"/>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row>
    <row r="287" spans="1:40">
      <c r="A287" s="10"/>
      <c r="B287" s="10"/>
      <c r="C287" s="10"/>
      <c r="D287" s="10"/>
      <c r="E287" s="10"/>
      <c r="F287" s="10"/>
      <c r="G287" s="10"/>
      <c r="H287" s="10"/>
      <c r="I287" s="10"/>
      <c r="J287" s="4"/>
      <c r="K287" s="4"/>
      <c r="L287" s="4"/>
      <c r="M287" s="4"/>
      <c r="N287" s="11"/>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row>
    <row r="288" spans="1:40">
      <c r="A288" s="10"/>
      <c r="B288" s="10"/>
      <c r="C288" s="10"/>
      <c r="D288" s="10"/>
      <c r="E288" s="10"/>
      <c r="F288" s="10"/>
      <c r="G288" s="10"/>
      <c r="H288" s="10"/>
      <c r="I288" s="10"/>
      <c r="J288" s="4"/>
      <c r="K288" s="4"/>
      <c r="L288" s="4"/>
      <c r="M288" s="4"/>
      <c r="N288" s="11"/>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row>
    <row r="289" spans="1:40">
      <c r="A289" s="10"/>
      <c r="B289" s="10"/>
      <c r="C289" s="10"/>
      <c r="D289" s="10"/>
      <c r="E289" s="10"/>
      <c r="F289" s="10"/>
      <c r="G289" s="10"/>
      <c r="H289" s="10"/>
      <c r="I289" s="10"/>
      <c r="J289" s="4"/>
      <c r="K289" s="4"/>
      <c r="L289" s="4"/>
      <c r="M289" s="4"/>
      <c r="N289" s="11"/>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row>
    <row r="290" spans="1:40">
      <c r="A290" s="10"/>
      <c r="B290" s="10"/>
      <c r="C290" s="10"/>
      <c r="D290" s="10"/>
      <c r="E290" s="10"/>
      <c r="F290" s="10"/>
      <c r="G290" s="10"/>
      <c r="H290" s="10"/>
      <c r="I290" s="10"/>
      <c r="J290" s="4"/>
      <c r="K290" s="4"/>
      <c r="L290" s="4"/>
      <c r="M290" s="4"/>
      <c r="N290" s="11"/>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row>
    <row r="291" spans="1:40">
      <c r="A291" s="10"/>
      <c r="B291" s="10"/>
      <c r="C291" s="10"/>
      <c r="D291" s="10"/>
      <c r="E291" s="10"/>
      <c r="F291" s="10"/>
      <c r="G291" s="10"/>
      <c r="H291" s="10"/>
      <c r="I291" s="10"/>
      <c r="J291" s="4"/>
      <c r="K291" s="4"/>
      <c r="L291" s="4"/>
      <c r="M291" s="4"/>
      <c r="N291" s="11"/>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row>
    <row r="292" spans="1:40">
      <c r="A292" s="10"/>
      <c r="B292" s="10"/>
      <c r="C292" s="10"/>
      <c r="D292" s="10"/>
      <c r="E292" s="10"/>
      <c r="F292" s="10"/>
      <c r="G292" s="10"/>
      <c r="H292" s="10"/>
      <c r="I292" s="10"/>
      <c r="J292" s="4"/>
      <c r="K292" s="4"/>
      <c r="L292" s="4"/>
      <c r="M292" s="4"/>
      <c r="N292" s="11"/>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row>
    <row r="293" spans="1:40">
      <c r="A293" s="10"/>
      <c r="B293" s="10"/>
      <c r="C293" s="10"/>
      <c r="D293" s="10"/>
      <c r="E293" s="10"/>
      <c r="F293" s="10"/>
      <c r="G293" s="10"/>
      <c r="H293" s="10"/>
      <c r="I293" s="10"/>
      <c r="J293" s="4"/>
      <c r="K293" s="4"/>
      <c r="L293" s="4"/>
      <c r="M293" s="4"/>
      <c r="N293" s="11"/>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row>
    <row r="294" spans="1:40">
      <c r="A294" s="10"/>
      <c r="B294" s="10"/>
      <c r="C294" s="10"/>
      <c r="D294" s="10"/>
      <c r="E294" s="10"/>
      <c r="F294" s="10"/>
      <c r="G294" s="10"/>
      <c r="H294" s="10"/>
      <c r="I294" s="10"/>
      <c r="J294" s="4"/>
      <c r="K294" s="4"/>
      <c r="L294" s="4"/>
      <c r="M294" s="4"/>
      <c r="N294" s="11"/>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row>
    <row r="295" spans="1:40">
      <c r="A295" s="10"/>
      <c r="B295" s="10"/>
      <c r="C295" s="10"/>
      <c r="D295" s="10"/>
      <c r="E295" s="10"/>
      <c r="F295" s="10"/>
      <c r="G295" s="10"/>
      <c r="H295" s="10"/>
      <c r="I295" s="10"/>
      <c r="J295" s="4"/>
      <c r="K295" s="4"/>
      <c r="L295" s="4"/>
      <c r="M295" s="4"/>
      <c r="N295" s="11"/>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row>
    <row r="296" spans="1:40">
      <c r="A296" s="10"/>
      <c r="B296" s="10"/>
      <c r="C296" s="10"/>
      <c r="D296" s="10"/>
      <c r="E296" s="10"/>
      <c r="F296" s="10"/>
      <c r="G296" s="10"/>
      <c r="H296" s="10"/>
      <c r="I296" s="10"/>
      <c r="J296" s="4"/>
      <c r="K296" s="4"/>
      <c r="L296" s="4"/>
      <c r="M296" s="4"/>
      <c r="N296" s="11"/>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row>
    <row r="297" spans="1:40">
      <c r="A297" s="10"/>
      <c r="B297" s="10"/>
      <c r="C297" s="10"/>
      <c r="D297" s="10"/>
      <c r="E297" s="10"/>
      <c r="F297" s="10"/>
      <c r="G297" s="10"/>
      <c r="H297" s="10"/>
      <c r="I297" s="10"/>
      <c r="J297" s="4"/>
      <c r="K297" s="4"/>
      <c r="L297" s="4"/>
      <c r="M297" s="4"/>
      <c r="N297" s="11"/>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row>
    <row r="298" spans="1:40">
      <c r="A298" s="10"/>
      <c r="B298" s="10"/>
      <c r="C298" s="10"/>
      <c r="D298" s="10"/>
      <c r="E298" s="10"/>
      <c r="F298" s="10"/>
      <c r="G298" s="10"/>
      <c r="H298" s="10"/>
      <c r="I298" s="10"/>
      <c r="J298" s="4"/>
      <c r="K298" s="4"/>
      <c r="L298" s="4"/>
      <c r="M298" s="4"/>
      <c r="N298" s="11"/>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row>
    <row r="299" spans="1:40">
      <c r="A299" s="10"/>
      <c r="B299" s="10"/>
      <c r="C299" s="10"/>
      <c r="D299" s="10"/>
      <c r="E299" s="10"/>
      <c r="F299" s="10"/>
      <c r="G299" s="10"/>
      <c r="H299" s="10"/>
      <c r="I299" s="10"/>
      <c r="J299" s="4"/>
      <c r="K299" s="4"/>
      <c r="L299" s="4"/>
      <c r="M299" s="4"/>
      <c r="N299" s="11"/>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row>
    <row r="300" spans="1:40">
      <c r="A300" s="10"/>
      <c r="B300" s="10"/>
      <c r="C300" s="10"/>
      <c r="D300" s="10"/>
      <c r="E300" s="10"/>
      <c r="F300" s="10"/>
      <c r="G300" s="10"/>
      <c r="H300" s="10"/>
      <c r="I300" s="10"/>
      <c r="J300" s="4"/>
      <c r="K300" s="4"/>
      <c r="L300" s="4"/>
      <c r="M300" s="4"/>
      <c r="N300" s="11"/>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row>
    <row r="301" spans="1:40">
      <c r="A301" s="10"/>
      <c r="B301" s="10"/>
      <c r="C301" s="10"/>
      <c r="D301" s="10"/>
      <c r="E301" s="10"/>
      <c r="F301" s="10"/>
      <c r="G301" s="10"/>
      <c r="H301" s="10"/>
      <c r="I301" s="10"/>
      <c r="J301" s="4"/>
      <c r="K301" s="4"/>
      <c r="L301" s="4"/>
      <c r="M301" s="4"/>
      <c r="N301" s="11"/>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row>
    <row r="302" spans="1:40">
      <c r="A302" s="10"/>
      <c r="B302" s="10"/>
      <c r="C302" s="10"/>
      <c r="D302" s="10"/>
      <c r="E302" s="10"/>
      <c r="F302" s="10"/>
      <c r="G302" s="10"/>
      <c r="H302" s="10"/>
      <c r="I302" s="10"/>
      <c r="J302" s="4"/>
      <c r="K302" s="4"/>
      <c r="L302" s="4"/>
      <c r="M302" s="4"/>
      <c r="N302" s="11"/>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row>
    <row r="303" spans="1:40">
      <c r="A303" s="10"/>
      <c r="B303" s="10"/>
      <c r="C303" s="10"/>
      <c r="D303" s="10"/>
      <c r="E303" s="10"/>
      <c r="F303" s="10"/>
      <c r="G303" s="10"/>
      <c r="H303" s="10"/>
      <c r="I303" s="10"/>
      <c r="J303" s="4"/>
      <c r="K303" s="4"/>
      <c r="L303" s="4"/>
      <c r="M303" s="4"/>
      <c r="N303" s="11"/>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row>
    <row r="304" spans="1:40">
      <c r="A304" s="10"/>
      <c r="B304" s="10"/>
      <c r="C304" s="10"/>
      <c r="D304" s="10"/>
      <c r="E304" s="10"/>
      <c r="F304" s="10"/>
      <c r="G304" s="10"/>
      <c r="H304" s="10"/>
      <c r="I304" s="10"/>
      <c r="J304" s="4"/>
      <c r="K304" s="4"/>
      <c r="L304" s="4"/>
      <c r="M304" s="4"/>
      <c r="N304" s="11"/>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row>
    <row r="305" spans="1:40">
      <c r="A305" s="10"/>
      <c r="B305" s="10"/>
      <c r="C305" s="10"/>
      <c r="D305" s="10"/>
      <c r="E305" s="10"/>
      <c r="F305" s="10"/>
      <c r="G305" s="10"/>
      <c r="H305" s="10"/>
      <c r="I305" s="10"/>
      <c r="J305" s="4"/>
      <c r="K305" s="4"/>
      <c r="L305" s="4"/>
      <c r="M305" s="4"/>
      <c r="N305" s="11"/>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row>
    <row r="306" spans="1:40">
      <c r="A306" s="10"/>
      <c r="B306" s="10"/>
      <c r="C306" s="10"/>
      <c r="D306" s="10"/>
      <c r="E306" s="10"/>
      <c r="F306" s="10"/>
      <c r="G306" s="10"/>
      <c r="H306" s="10"/>
      <c r="I306" s="10"/>
      <c r="J306" s="4"/>
      <c r="K306" s="4"/>
      <c r="L306" s="4"/>
      <c r="M306" s="4"/>
      <c r="N306" s="11"/>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row>
    <row r="307" spans="1:40">
      <c r="A307" s="10"/>
      <c r="B307" s="10"/>
      <c r="C307" s="10"/>
      <c r="D307" s="10"/>
      <c r="E307" s="10"/>
      <c r="F307" s="10"/>
      <c r="G307" s="10"/>
      <c r="H307" s="10"/>
      <c r="I307" s="10"/>
      <c r="J307" s="4"/>
      <c r="K307" s="4"/>
      <c r="L307" s="4"/>
      <c r="M307" s="4"/>
      <c r="N307" s="11"/>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row>
    <row r="308" spans="1:40">
      <c r="A308" s="10"/>
      <c r="B308" s="10"/>
      <c r="C308" s="10"/>
      <c r="D308" s="10"/>
      <c r="E308" s="10"/>
      <c r="F308" s="10"/>
      <c r="G308" s="10"/>
      <c r="H308" s="10"/>
      <c r="I308" s="10"/>
      <c r="J308" s="4"/>
      <c r="K308" s="4"/>
      <c r="L308" s="4"/>
      <c r="M308" s="4"/>
      <c r="N308" s="11"/>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row>
    <row r="309" spans="1:40">
      <c r="A309" s="10"/>
      <c r="B309" s="10"/>
      <c r="C309" s="10"/>
      <c r="D309" s="10"/>
      <c r="E309" s="10"/>
      <c r="F309" s="10"/>
      <c r="G309" s="10"/>
      <c r="H309" s="10"/>
      <c r="I309" s="10"/>
      <c r="J309" s="4"/>
      <c r="K309" s="4"/>
      <c r="L309" s="4"/>
      <c r="M309" s="4"/>
      <c r="N309" s="11"/>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row>
    <row r="310" spans="1:40">
      <c r="A310" s="10"/>
      <c r="B310" s="10"/>
      <c r="C310" s="10"/>
      <c r="D310" s="10"/>
      <c r="E310" s="10"/>
      <c r="F310" s="10"/>
      <c r="G310" s="10"/>
      <c r="H310" s="10"/>
      <c r="I310" s="10"/>
      <c r="J310" s="4"/>
      <c r="K310" s="4"/>
      <c r="L310" s="4"/>
      <c r="M310" s="4"/>
      <c r="N310" s="11"/>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row>
    <row r="311" spans="1:40">
      <c r="A311" s="10"/>
      <c r="B311" s="10"/>
      <c r="C311" s="10"/>
      <c r="D311" s="10"/>
      <c r="E311" s="10"/>
      <c r="F311" s="10"/>
      <c r="G311" s="10"/>
      <c r="H311" s="10"/>
      <c r="I311" s="10"/>
      <c r="J311" s="4"/>
      <c r="K311" s="4"/>
      <c r="L311" s="4"/>
      <c r="M311" s="4"/>
      <c r="N311" s="11"/>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row>
    <row r="312" spans="1:40">
      <c r="A312" s="10"/>
      <c r="B312" s="10"/>
      <c r="C312" s="10"/>
      <c r="D312" s="10"/>
      <c r="E312" s="10"/>
      <c r="F312" s="10"/>
      <c r="G312" s="10"/>
      <c r="H312" s="10"/>
      <c r="I312" s="10"/>
      <c r="J312" s="4"/>
      <c r="K312" s="4"/>
      <c r="L312" s="4"/>
      <c r="M312" s="4"/>
      <c r="N312" s="11"/>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row>
    <row r="313" spans="1:40">
      <c r="A313" s="10"/>
      <c r="B313" s="10"/>
      <c r="C313" s="10"/>
      <c r="D313" s="10"/>
      <c r="E313" s="10"/>
      <c r="F313" s="10"/>
      <c r="G313" s="10"/>
      <c r="H313" s="10"/>
      <c r="I313" s="10"/>
      <c r="J313" s="4"/>
      <c r="K313" s="4"/>
      <c r="L313" s="4"/>
      <c r="M313" s="4"/>
      <c r="N313" s="11"/>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row>
    <row r="314" spans="1:40">
      <c r="A314" s="10"/>
      <c r="B314" s="10"/>
      <c r="C314" s="10"/>
      <c r="D314" s="10"/>
      <c r="E314" s="10"/>
      <c r="F314" s="10"/>
      <c r="G314" s="10"/>
      <c r="H314" s="10"/>
      <c r="I314" s="10"/>
      <c r="J314" s="4"/>
      <c r="K314" s="4"/>
      <c r="L314" s="4"/>
      <c r="M314" s="4"/>
      <c r="N314" s="11"/>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row>
    <row r="315" spans="1:40">
      <c r="A315" s="10"/>
      <c r="B315" s="10"/>
      <c r="C315" s="10"/>
      <c r="D315" s="10"/>
      <c r="E315" s="10"/>
      <c r="F315" s="10"/>
      <c r="G315" s="10"/>
      <c r="H315" s="10"/>
      <c r="I315" s="10"/>
      <c r="J315" s="4"/>
      <c r="K315" s="4"/>
      <c r="L315" s="4"/>
      <c r="M315" s="4"/>
      <c r="N315" s="11"/>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row>
    <row r="316" spans="1:40">
      <c r="A316" s="10"/>
      <c r="B316" s="10"/>
      <c r="C316" s="10"/>
      <c r="D316" s="10"/>
      <c r="E316" s="10"/>
      <c r="F316" s="10"/>
      <c r="G316" s="10"/>
      <c r="H316" s="10"/>
      <c r="I316" s="10"/>
      <c r="J316" s="4"/>
      <c r="K316" s="4"/>
      <c r="L316" s="4"/>
      <c r="M316" s="4"/>
      <c r="N316" s="11"/>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row>
    <row r="317" spans="1:40">
      <c r="A317" s="10"/>
      <c r="B317" s="10"/>
      <c r="C317" s="10"/>
      <c r="D317" s="10"/>
      <c r="E317" s="10"/>
      <c r="F317" s="10"/>
      <c r="G317" s="10"/>
      <c r="H317" s="10"/>
      <c r="I317" s="10"/>
      <c r="J317" s="4"/>
      <c r="K317" s="4"/>
      <c r="L317" s="4"/>
      <c r="M317" s="4"/>
      <c r="N317" s="11"/>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row>
    <row r="318" spans="1:40">
      <c r="A318" s="10"/>
      <c r="B318" s="10"/>
      <c r="C318" s="10"/>
      <c r="D318" s="10"/>
      <c r="E318" s="10"/>
      <c r="F318" s="10"/>
      <c r="G318" s="10"/>
      <c r="H318" s="10"/>
      <c r="I318" s="10"/>
      <c r="J318" s="4"/>
      <c r="K318" s="4"/>
      <c r="L318" s="4"/>
      <c r="M318" s="4"/>
      <c r="N318" s="11"/>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row>
    <row r="319" spans="1:40">
      <c r="A319" s="10"/>
      <c r="B319" s="10"/>
      <c r="C319" s="10"/>
      <c r="D319" s="10"/>
      <c r="E319" s="10"/>
      <c r="F319" s="10"/>
      <c r="G319" s="10"/>
      <c r="H319" s="10"/>
      <c r="I319" s="10"/>
      <c r="J319" s="4"/>
      <c r="K319" s="4"/>
      <c r="L319" s="4"/>
      <c r="M319" s="4"/>
      <c r="N319" s="11"/>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row>
    <row r="320" spans="1:40">
      <c r="A320" s="10"/>
      <c r="B320" s="10"/>
      <c r="C320" s="10"/>
      <c r="D320" s="10"/>
      <c r="E320" s="10"/>
      <c r="F320" s="10"/>
      <c r="G320" s="10"/>
      <c r="H320" s="10"/>
      <c r="I320" s="10"/>
      <c r="J320" s="4"/>
      <c r="K320" s="4"/>
      <c r="L320" s="4"/>
      <c r="M320" s="4"/>
      <c r="N320" s="11"/>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row>
    <row r="321" spans="1:40">
      <c r="A321" s="10"/>
      <c r="B321" s="10"/>
      <c r="C321" s="10"/>
      <c r="D321" s="10"/>
      <c r="E321" s="10"/>
      <c r="F321" s="10"/>
      <c r="G321" s="10"/>
      <c r="H321" s="10"/>
      <c r="I321" s="10"/>
      <c r="J321" s="4"/>
      <c r="K321" s="4"/>
      <c r="L321" s="4"/>
      <c r="M321" s="4"/>
      <c r="N321" s="11"/>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row>
    <row r="322" spans="1:40">
      <c r="A322" s="10"/>
      <c r="B322" s="10"/>
      <c r="C322" s="10"/>
      <c r="D322" s="10"/>
      <c r="E322" s="10"/>
      <c r="F322" s="10"/>
      <c r="G322" s="10"/>
      <c r="H322" s="10"/>
      <c r="I322" s="10"/>
      <c r="J322" s="4"/>
      <c r="K322" s="4"/>
      <c r="L322" s="4"/>
      <c r="M322" s="4"/>
      <c r="N322" s="11"/>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row>
    <row r="323" spans="1:40">
      <c r="A323" s="10"/>
      <c r="B323" s="10"/>
      <c r="C323" s="10"/>
      <c r="D323" s="10"/>
      <c r="E323" s="10"/>
      <c r="F323" s="10"/>
      <c r="G323" s="10"/>
      <c r="H323" s="10"/>
      <c r="I323" s="10"/>
      <c r="J323" s="4"/>
      <c r="K323" s="4"/>
      <c r="L323" s="4"/>
      <c r="M323" s="4"/>
      <c r="N323" s="11"/>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row>
    <row r="324" spans="1:40">
      <c r="A324" s="10"/>
      <c r="B324" s="10"/>
      <c r="C324" s="10"/>
      <c r="D324" s="10"/>
      <c r="E324" s="10"/>
      <c r="F324" s="10"/>
      <c r="G324" s="10"/>
      <c r="H324" s="10"/>
      <c r="I324" s="10"/>
      <c r="J324" s="4"/>
      <c r="K324" s="4"/>
      <c r="L324" s="4"/>
      <c r="M324" s="4"/>
      <c r="N324" s="11"/>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row>
    <row r="325" spans="1:40">
      <c r="A325" s="10"/>
      <c r="B325" s="10"/>
      <c r="C325" s="10"/>
      <c r="D325" s="10"/>
      <c r="E325" s="10"/>
      <c r="F325" s="10"/>
      <c r="G325" s="10"/>
      <c r="H325" s="10"/>
      <c r="I325" s="10"/>
      <c r="J325" s="4"/>
      <c r="K325" s="4"/>
      <c r="L325" s="4"/>
      <c r="M325" s="4"/>
      <c r="N325" s="11"/>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row>
    <row r="326" spans="1:40">
      <c r="A326" s="10"/>
      <c r="B326" s="10"/>
      <c r="C326" s="10"/>
      <c r="D326" s="10"/>
      <c r="E326" s="10"/>
      <c r="F326" s="10"/>
      <c r="G326" s="10"/>
      <c r="H326" s="10"/>
      <c r="I326" s="10"/>
      <c r="J326" s="4"/>
      <c r="K326" s="4"/>
      <c r="L326" s="4"/>
      <c r="M326" s="4"/>
      <c r="N326" s="11"/>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row>
    <row r="327" spans="1:40">
      <c r="A327" s="10"/>
      <c r="B327" s="10"/>
      <c r="C327" s="10"/>
      <c r="D327" s="10"/>
      <c r="E327" s="10"/>
      <c r="F327" s="10"/>
      <c r="G327" s="10"/>
      <c r="H327" s="10"/>
      <c r="I327" s="10"/>
      <c r="J327" s="4"/>
      <c r="K327" s="4"/>
      <c r="L327" s="4"/>
      <c r="M327" s="4"/>
      <c r="N327" s="11"/>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row>
    <row r="328" spans="1:40">
      <c r="A328" s="10"/>
      <c r="B328" s="10"/>
      <c r="C328" s="10"/>
      <c r="D328" s="10"/>
      <c r="E328" s="10"/>
      <c r="F328" s="10"/>
      <c r="G328" s="10"/>
      <c r="H328" s="10"/>
      <c r="I328" s="10"/>
      <c r="J328" s="4"/>
      <c r="K328" s="4"/>
      <c r="L328" s="4"/>
      <c r="M328" s="4"/>
      <c r="N328" s="11"/>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row>
    <row r="329" spans="1:40">
      <c r="A329" s="10"/>
      <c r="B329" s="10"/>
      <c r="C329" s="10"/>
      <c r="D329" s="10"/>
      <c r="E329" s="10"/>
      <c r="F329" s="10"/>
      <c r="G329" s="10"/>
      <c r="H329" s="10"/>
      <c r="I329" s="10"/>
      <c r="J329" s="4"/>
      <c r="K329" s="4"/>
      <c r="L329" s="4"/>
      <c r="M329" s="4"/>
      <c r="N329" s="11"/>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row>
    <row r="330" spans="1:40">
      <c r="A330" s="10"/>
      <c r="B330" s="10"/>
      <c r="C330" s="10"/>
      <c r="D330" s="10"/>
      <c r="E330" s="10"/>
      <c r="F330" s="10"/>
      <c r="G330" s="10"/>
      <c r="H330" s="10"/>
      <c r="I330" s="10"/>
      <c r="J330" s="4"/>
      <c r="K330" s="4"/>
      <c r="L330" s="4"/>
      <c r="M330" s="4"/>
      <c r="N330" s="11"/>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row>
    <row r="331" spans="1:40">
      <c r="A331" s="10"/>
      <c r="B331" s="10"/>
      <c r="C331" s="10"/>
      <c r="D331" s="10"/>
      <c r="E331" s="10"/>
      <c r="F331" s="10"/>
      <c r="G331" s="10"/>
      <c r="H331" s="10"/>
      <c r="I331" s="10"/>
      <c r="J331" s="4"/>
      <c r="K331" s="4"/>
      <c r="L331" s="4"/>
      <c r="M331" s="4"/>
      <c r="N331" s="11"/>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row>
    <row r="332" spans="1:40">
      <c r="A332" s="10"/>
      <c r="B332" s="10"/>
      <c r="C332" s="10"/>
      <c r="D332" s="10"/>
      <c r="E332" s="10"/>
      <c r="F332" s="10"/>
      <c r="G332" s="10"/>
      <c r="H332" s="10"/>
      <c r="I332" s="10"/>
      <c r="J332" s="4"/>
      <c r="K332" s="4"/>
      <c r="L332" s="4"/>
      <c r="M332" s="4"/>
      <c r="N332" s="11"/>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row>
    <row r="333" spans="1:40">
      <c r="A333" s="10"/>
      <c r="B333" s="10"/>
      <c r="C333" s="10"/>
      <c r="D333" s="10"/>
      <c r="E333" s="10"/>
      <c r="F333" s="10"/>
      <c r="G333" s="10"/>
      <c r="H333" s="10"/>
      <c r="I333" s="10"/>
      <c r="J333" s="4"/>
      <c r="K333" s="4"/>
      <c r="L333" s="4"/>
      <c r="M333" s="4"/>
      <c r="N333" s="11"/>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row>
    <row r="334" spans="1:40">
      <c r="A334" s="10"/>
      <c r="B334" s="10"/>
      <c r="C334" s="10"/>
      <c r="D334" s="10"/>
      <c r="E334" s="10"/>
      <c r="F334" s="10"/>
      <c r="G334" s="10"/>
      <c r="H334" s="10"/>
      <c r="I334" s="10"/>
      <c r="J334" s="4"/>
      <c r="K334" s="4"/>
      <c r="L334" s="4"/>
      <c r="M334" s="4"/>
      <c r="N334" s="11"/>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row>
    <row r="335" spans="1:40">
      <c r="A335" s="10"/>
      <c r="B335" s="10"/>
      <c r="C335" s="10"/>
      <c r="D335" s="10"/>
      <c r="E335" s="10"/>
      <c r="F335" s="10"/>
      <c r="G335" s="10"/>
      <c r="H335" s="10"/>
      <c r="I335" s="10"/>
      <c r="J335" s="4"/>
      <c r="K335" s="4"/>
      <c r="L335" s="4"/>
      <c r="M335" s="4"/>
      <c r="N335" s="11"/>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row>
    <row r="336" spans="1:40">
      <c r="A336" s="10"/>
      <c r="B336" s="10"/>
      <c r="C336" s="10"/>
      <c r="D336" s="10"/>
      <c r="E336" s="10"/>
      <c r="F336" s="10"/>
      <c r="G336" s="10"/>
      <c r="H336" s="10"/>
      <c r="I336" s="10"/>
      <c r="J336" s="4"/>
      <c r="K336" s="4"/>
      <c r="L336" s="4"/>
      <c r="M336" s="4"/>
      <c r="N336" s="11"/>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row>
    <row r="337" spans="1:40">
      <c r="A337" s="10"/>
      <c r="B337" s="10"/>
      <c r="C337" s="10"/>
      <c r="D337" s="10"/>
      <c r="E337" s="10"/>
      <c r="F337" s="10"/>
      <c r="G337" s="10"/>
      <c r="H337" s="10"/>
      <c r="I337" s="10"/>
      <c r="J337" s="4"/>
      <c r="K337" s="4"/>
      <c r="L337" s="4"/>
      <c r="M337" s="4"/>
      <c r="N337" s="11"/>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row>
    <row r="338" spans="1:40">
      <c r="A338" s="10"/>
      <c r="B338" s="10"/>
      <c r="C338" s="10"/>
      <c r="D338" s="10"/>
      <c r="E338" s="10"/>
      <c r="F338" s="10"/>
      <c r="G338" s="10"/>
      <c r="H338" s="10"/>
      <c r="I338" s="10"/>
      <c r="J338" s="4"/>
      <c r="K338" s="4"/>
      <c r="L338" s="4"/>
      <c r="M338" s="4"/>
      <c r="N338" s="11"/>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row>
    <row r="339" spans="1:40">
      <c r="A339" s="10"/>
      <c r="B339" s="10"/>
      <c r="C339" s="10"/>
      <c r="D339" s="10"/>
      <c r="E339" s="10"/>
      <c r="F339" s="10"/>
      <c r="G339" s="10"/>
      <c r="H339" s="10"/>
      <c r="I339" s="10"/>
      <c r="J339" s="4"/>
      <c r="K339" s="4"/>
      <c r="L339" s="4"/>
      <c r="M339" s="4"/>
      <c r="N339" s="11"/>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row>
    <row r="340" spans="1:40">
      <c r="A340" s="10"/>
      <c r="B340" s="10"/>
      <c r="C340" s="10"/>
      <c r="D340" s="10"/>
      <c r="E340" s="10"/>
      <c r="F340" s="10"/>
      <c r="G340" s="10"/>
      <c r="H340" s="10"/>
      <c r="I340" s="10"/>
      <c r="J340" s="4"/>
      <c r="K340" s="4"/>
      <c r="L340" s="4"/>
      <c r="M340" s="4"/>
      <c r="N340" s="11"/>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row>
    <row r="341" spans="1:40">
      <c r="A341" s="10"/>
      <c r="B341" s="10"/>
      <c r="C341" s="10"/>
      <c r="D341" s="10"/>
      <c r="E341" s="10"/>
      <c r="F341" s="10"/>
      <c r="G341" s="10"/>
      <c r="H341" s="10"/>
      <c r="I341" s="10"/>
      <c r="J341" s="4"/>
      <c r="K341" s="4"/>
      <c r="L341" s="4"/>
      <c r="M341" s="4"/>
      <c r="N341" s="11"/>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row>
    <row r="342" spans="1:40">
      <c r="A342" s="10"/>
      <c r="B342" s="10"/>
      <c r="C342" s="10"/>
      <c r="D342" s="10"/>
      <c r="E342" s="10"/>
      <c r="F342" s="10"/>
      <c r="G342" s="10"/>
      <c r="H342" s="10"/>
      <c r="I342" s="10"/>
      <c r="J342" s="4"/>
      <c r="K342" s="4"/>
      <c r="L342" s="4"/>
      <c r="M342" s="4"/>
      <c r="N342" s="11"/>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row>
    <row r="343" spans="1:40">
      <c r="A343" s="10"/>
      <c r="B343" s="10"/>
      <c r="C343" s="10"/>
      <c r="D343" s="10"/>
      <c r="E343" s="10"/>
      <c r="F343" s="10"/>
      <c r="G343" s="10"/>
      <c r="H343" s="10"/>
      <c r="I343" s="10"/>
      <c r="J343" s="4"/>
      <c r="K343" s="4"/>
      <c r="L343" s="4"/>
      <c r="M343" s="4"/>
      <c r="N343" s="11"/>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row>
    <row r="344" spans="1:40">
      <c r="A344" s="10"/>
      <c r="B344" s="10"/>
      <c r="C344" s="10"/>
      <c r="D344" s="10"/>
      <c r="E344" s="10"/>
      <c r="F344" s="10"/>
      <c r="G344" s="10"/>
      <c r="H344" s="10"/>
      <c r="I344" s="10"/>
      <c r="J344" s="4"/>
      <c r="K344" s="4"/>
      <c r="L344" s="4"/>
      <c r="M344" s="4"/>
      <c r="N344" s="11"/>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row>
    <row r="345" spans="1:40">
      <c r="A345" s="10"/>
      <c r="B345" s="10"/>
      <c r="C345" s="10"/>
      <c r="D345" s="10"/>
      <c r="E345" s="10"/>
      <c r="F345" s="10"/>
      <c r="G345" s="10"/>
      <c r="H345" s="10"/>
      <c r="I345" s="10"/>
      <c r="J345" s="4"/>
      <c r="K345" s="4"/>
      <c r="L345" s="4"/>
      <c r="M345" s="4"/>
      <c r="N345" s="11"/>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row>
    <row r="346" spans="1:40">
      <c r="A346" s="10"/>
      <c r="B346" s="10"/>
      <c r="C346" s="10"/>
      <c r="D346" s="10"/>
      <c r="E346" s="10"/>
      <c r="F346" s="10"/>
      <c r="G346" s="10"/>
      <c r="H346" s="10"/>
      <c r="I346" s="10"/>
      <c r="J346" s="4"/>
      <c r="K346" s="4"/>
      <c r="L346" s="4"/>
      <c r="M346" s="4"/>
      <c r="N346" s="11"/>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row>
    <row r="347" spans="1:40">
      <c r="A347" s="10"/>
      <c r="B347" s="10"/>
      <c r="C347" s="10"/>
      <c r="D347" s="10"/>
      <c r="E347" s="10"/>
      <c r="F347" s="10"/>
      <c r="G347" s="10"/>
      <c r="H347" s="10"/>
      <c r="I347" s="10"/>
      <c r="J347" s="4"/>
      <c r="K347" s="4"/>
      <c r="L347" s="4"/>
      <c r="M347" s="4"/>
      <c r="N347" s="11"/>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row>
    <row r="348" spans="1:40">
      <c r="A348" s="10"/>
      <c r="B348" s="10"/>
      <c r="C348" s="10"/>
      <c r="D348" s="10"/>
      <c r="E348" s="10"/>
      <c r="F348" s="10"/>
      <c r="G348" s="10"/>
      <c r="H348" s="10"/>
      <c r="I348" s="10"/>
      <c r="J348" s="4"/>
      <c r="K348" s="4"/>
      <c r="L348" s="4"/>
      <c r="M348" s="4"/>
      <c r="N348" s="11"/>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row>
    <row r="349" spans="1:40">
      <c r="A349" s="10"/>
      <c r="B349" s="10"/>
      <c r="C349" s="10"/>
      <c r="D349" s="10"/>
      <c r="E349" s="10"/>
      <c r="F349" s="10"/>
      <c r="G349" s="10"/>
      <c r="H349" s="10"/>
      <c r="I349" s="10"/>
      <c r="J349" s="4"/>
      <c r="K349" s="4"/>
      <c r="L349" s="4"/>
      <c r="M349" s="4"/>
      <c r="N349" s="11"/>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row>
    <row r="350" spans="1:40">
      <c r="A350" s="10"/>
      <c r="B350" s="10"/>
      <c r="C350" s="10"/>
      <c r="D350" s="10"/>
      <c r="E350" s="10"/>
      <c r="F350" s="10"/>
      <c r="G350" s="10"/>
      <c r="H350" s="10"/>
      <c r="I350" s="10"/>
      <c r="J350" s="4"/>
      <c r="K350" s="4"/>
      <c r="L350" s="4"/>
      <c r="M350" s="4"/>
      <c r="N350" s="11"/>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row>
    <row r="351" spans="1:40">
      <c r="A351" s="10"/>
      <c r="B351" s="10"/>
      <c r="C351" s="10"/>
      <c r="D351" s="10"/>
      <c r="E351" s="10"/>
      <c r="F351" s="10"/>
      <c r="G351" s="10"/>
      <c r="H351" s="10"/>
      <c r="I351" s="10"/>
      <c r="J351" s="4"/>
      <c r="K351" s="4"/>
      <c r="L351" s="4"/>
      <c r="M351" s="4"/>
      <c r="N351" s="11"/>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row>
    <row r="352" spans="1:40">
      <c r="A352" s="10"/>
      <c r="B352" s="10"/>
      <c r="C352" s="10"/>
      <c r="D352" s="10"/>
      <c r="E352" s="10"/>
      <c r="F352" s="10"/>
      <c r="G352" s="10"/>
      <c r="H352" s="10"/>
      <c r="I352" s="10"/>
      <c r="J352" s="4"/>
      <c r="K352" s="4"/>
      <c r="L352" s="4"/>
      <c r="M352" s="4"/>
      <c r="N352" s="11"/>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row>
    <row r="353" spans="1:40">
      <c r="A353" s="10"/>
      <c r="B353" s="10"/>
      <c r="C353" s="10"/>
      <c r="D353" s="10"/>
      <c r="E353" s="10"/>
      <c r="F353" s="10"/>
      <c r="G353" s="10"/>
      <c r="H353" s="10"/>
      <c r="I353" s="10"/>
      <c r="J353" s="4"/>
      <c r="K353" s="4"/>
      <c r="L353" s="4"/>
      <c r="M353" s="4"/>
      <c r="N353" s="11"/>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row>
    <row r="354" spans="1:40">
      <c r="A354" s="10"/>
      <c r="B354" s="10"/>
      <c r="C354" s="10"/>
      <c r="D354" s="10"/>
      <c r="E354" s="10"/>
      <c r="F354" s="10"/>
      <c r="G354" s="10"/>
      <c r="H354" s="10"/>
      <c r="I354" s="10"/>
      <c r="J354" s="4"/>
      <c r="K354" s="4"/>
      <c r="L354" s="4"/>
      <c r="M354" s="4"/>
      <c r="N354" s="11"/>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row>
    <row r="355" spans="1:40">
      <c r="A355" s="10"/>
      <c r="B355" s="10"/>
      <c r="C355" s="10"/>
      <c r="D355" s="10"/>
      <c r="E355" s="10"/>
      <c r="F355" s="10"/>
      <c r="G355" s="10"/>
      <c r="H355" s="10"/>
      <c r="I355" s="10"/>
      <c r="J355" s="4"/>
      <c r="K355" s="4"/>
      <c r="L355" s="4"/>
      <c r="M355" s="4"/>
      <c r="N355" s="11"/>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row>
    <row r="356" spans="1:40">
      <c r="A356" s="10"/>
      <c r="B356" s="10"/>
      <c r="C356" s="10"/>
      <c r="D356" s="10"/>
      <c r="E356" s="10"/>
      <c r="F356" s="10"/>
      <c r="G356" s="10"/>
      <c r="H356" s="10"/>
      <c r="I356" s="10"/>
      <c r="J356" s="4"/>
      <c r="K356" s="4"/>
      <c r="L356" s="4"/>
      <c r="M356" s="4"/>
      <c r="N356" s="11"/>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row>
    <row r="357" spans="1:40">
      <c r="A357" s="10"/>
      <c r="B357" s="10"/>
      <c r="C357" s="10"/>
      <c r="D357" s="10"/>
      <c r="E357" s="10"/>
      <c r="F357" s="10"/>
      <c r="G357" s="10"/>
      <c r="H357" s="10"/>
      <c r="I357" s="10"/>
      <c r="J357" s="4"/>
      <c r="K357" s="4"/>
      <c r="L357" s="4"/>
      <c r="M357" s="4"/>
      <c r="N357" s="11"/>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row>
    <row r="358" spans="1:40">
      <c r="A358" s="10"/>
      <c r="B358" s="10"/>
      <c r="C358" s="10"/>
      <c r="D358" s="10"/>
      <c r="E358" s="10"/>
      <c r="F358" s="10"/>
      <c r="G358" s="10"/>
      <c r="H358" s="10"/>
      <c r="I358" s="10"/>
      <c r="J358" s="4"/>
      <c r="K358" s="4"/>
      <c r="L358" s="4"/>
      <c r="M358" s="4"/>
      <c r="N358" s="11"/>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row>
    <row r="359" spans="1:40">
      <c r="A359" s="10"/>
      <c r="B359" s="10"/>
      <c r="C359" s="10"/>
      <c r="D359" s="10"/>
      <c r="E359" s="10"/>
      <c r="F359" s="10"/>
      <c r="G359" s="10"/>
      <c r="H359" s="10"/>
      <c r="I359" s="10"/>
      <c r="J359" s="4"/>
      <c r="K359" s="4"/>
      <c r="L359" s="4"/>
      <c r="M359" s="4"/>
      <c r="N359" s="11"/>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row>
    <row r="360" spans="1:40">
      <c r="A360" s="10"/>
      <c r="B360" s="10"/>
      <c r="C360" s="10"/>
      <c r="D360" s="10"/>
      <c r="E360" s="10"/>
      <c r="F360" s="10"/>
      <c r="G360" s="10"/>
      <c r="H360" s="10"/>
      <c r="I360" s="10"/>
      <c r="J360" s="4"/>
      <c r="K360" s="4"/>
      <c r="L360" s="4"/>
      <c r="M360" s="4"/>
      <c r="N360" s="11"/>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row>
    <row r="361" spans="1:40">
      <c r="A361" s="10"/>
      <c r="B361" s="10"/>
      <c r="C361" s="10"/>
      <c r="D361" s="10"/>
      <c r="E361" s="10"/>
      <c r="F361" s="10"/>
      <c r="G361" s="10"/>
      <c r="H361" s="10"/>
      <c r="I361" s="10"/>
      <c r="J361" s="4"/>
      <c r="K361" s="4"/>
      <c r="L361" s="4"/>
      <c r="M361" s="4"/>
      <c r="N361" s="11"/>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row>
    <row r="362" spans="1:40">
      <c r="A362" s="10"/>
      <c r="B362" s="10"/>
      <c r="C362" s="10"/>
      <c r="D362" s="10"/>
      <c r="E362" s="10"/>
      <c r="F362" s="10"/>
      <c r="G362" s="10"/>
      <c r="H362" s="10"/>
      <c r="I362" s="10"/>
      <c r="J362" s="4"/>
      <c r="K362" s="4"/>
      <c r="L362" s="4"/>
      <c r="M362" s="4"/>
      <c r="N362" s="11"/>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row>
    <row r="363" spans="1:40">
      <c r="A363" s="10"/>
      <c r="B363" s="10"/>
      <c r="C363" s="10"/>
      <c r="D363" s="10"/>
      <c r="E363" s="10"/>
      <c r="F363" s="10"/>
      <c r="G363" s="10"/>
      <c r="H363" s="10"/>
      <c r="I363" s="10"/>
      <c r="J363" s="4"/>
      <c r="K363" s="4"/>
      <c r="L363" s="4"/>
      <c r="M363" s="4"/>
      <c r="N363" s="11"/>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row>
    <row r="364" spans="1:40">
      <c r="A364" s="10"/>
      <c r="B364" s="10"/>
      <c r="C364" s="10"/>
      <c r="D364" s="10"/>
      <c r="E364" s="10"/>
      <c r="F364" s="10"/>
      <c r="G364" s="10"/>
      <c r="H364" s="10"/>
      <c r="I364" s="10"/>
      <c r="J364" s="4"/>
      <c r="K364" s="4"/>
      <c r="L364" s="4"/>
      <c r="M364" s="4"/>
      <c r="N364" s="11"/>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row>
    <row r="365" spans="1:40">
      <c r="A365" s="10"/>
      <c r="B365" s="10"/>
      <c r="C365" s="10"/>
      <c r="D365" s="10"/>
      <c r="E365" s="10"/>
      <c r="F365" s="10"/>
      <c r="G365" s="10"/>
      <c r="H365" s="10"/>
      <c r="I365" s="10"/>
      <c r="J365" s="4"/>
      <c r="K365" s="4"/>
      <c r="L365" s="4"/>
      <c r="M365" s="4"/>
      <c r="N365" s="11"/>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row>
    <row r="366" spans="1:40">
      <c r="A366" s="10"/>
      <c r="B366" s="10"/>
      <c r="C366" s="10"/>
      <c r="D366" s="10"/>
      <c r="E366" s="10"/>
      <c r="F366" s="10"/>
      <c r="G366" s="10"/>
      <c r="H366" s="10"/>
      <c r="I366" s="10"/>
      <c r="J366" s="4"/>
      <c r="K366" s="4"/>
      <c r="L366" s="4"/>
      <c r="M366" s="4"/>
      <c r="N366" s="11"/>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row>
    <row r="367" spans="1:40">
      <c r="A367" s="10"/>
      <c r="B367" s="10"/>
      <c r="C367" s="10"/>
      <c r="D367" s="10"/>
      <c r="E367" s="10"/>
      <c r="F367" s="10"/>
      <c r="G367" s="10"/>
      <c r="H367" s="10"/>
      <c r="I367" s="10"/>
      <c r="J367" s="4"/>
      <c r="K367" s="4"/>
      <c r="L367" s="4"/>
      <c r="M367" s="4"/>
      <c r="N367" s="11"/>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row>
    <row r="368" spans="1:40">
      <c r="A368" s="10"/>
      <c r="B368" s="10"/>
      <c r="C368" s="10"/>
      <c r="D368" s="10"/>
      <c r="E368" s="10"/>
      <c r="F368" s="10"/>
      <c r="G368" s="10"/>
      <c r="H368" s="10"/>
      <c r="I368" s="10"/>
      <c r="J368" s="4"/>
      <c r="K368" s="4"/>
      <c r="L368" s="4"/>
      <c r="M368" s="4"/>
      <c r="N368" s="11"/>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row>
    <row r="369" spans="1:40">
      <c r="A369" s="10"/>
      <c r="B369" s="10"/>
      <c r="C369" s="10"/>
      <c r="D369" s="10"/>
      <c r="E369" s="10"/>
      <c r="F369" s="10"/>
      <c r="G369" s="10"/>
      <c r="H369" s="10"/>
      <c r="I369" s="10"/>
      <c r="J369" s="4"/>
      <c r="K369" s="4"/>
      <c r="L369" s="4"/>
      <c r="M369" s="4"/>
      <c r="N369" s="11"/>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row>
    <row r="370" spans="1:40">
      <c r="A370" s="10"/>
      <c r="B370" s="10"/>
      <c r="C370" s="10"/>
      <c r="D370" s="10"/>
      <c r="E370" s="10"/>
      <c r="F370" s="10"/>
      <c r="G370" s="10"/>
      <c r="H370" s="10"/>
      <c r="I370" s="10"/>
      <c r="J370" s="4"/>
      <c r="K370" s="4"/>
      <c r="L370" s="4"/>
      <c r="M370" s="4"/>
      <c r="N370" s="11"/>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row>
    <row r="371" spans="1:40">
      <c r="A371" s="10"/>
      <c r="B371" s="10"/>
      <c r="C371" s="10"/>
      <c r="D371" s="10"/>
      <c r="E371" s="10"/>
      <c r="F371" s="10"/>
      <c r="G371" s="10"/>
      <c r="H371" s="10"/>
      <c r="I371" s="10"/>
      <c r="J371" s="4"/>
      <c r="K371" s="4"/>
      <c r="L371" s="4"/>
      <c r="M371" s="4"/>
      <c r="N371" s="11"/>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row>
    <row r="372" spans="1:40">
      <c r="A372" s="10"/>
      <c r="B372" s="10"/>
      <c r="C372" s="10"/>
      <c r="D372" s="10"/>
      <c r="E372" s="10"/>
      <c r="F372" s="10"/>
      <c r="G372" s="10"/>
      <c r="H372" s="10"/>
      <c r="I372" s="10"/>
      <c r="J372" s="4"/>
      <c r="K372" s="4"/>
      <c r="L372" s="4"/>
      <c r="M372" s="4"/>
      <c r="N372" s="11"/>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row>
    <row r="373" spans="1:40">
      <c r="A373" s="10"/>
      <c r="B373" s="10"/>
      <c r="C373" s="10"/>
      <c r="D373" s="10"/>
      <c r="E373" s="10"/>
      <c r="F373" s="10"/>
      <c r="G373" s="10"/>
      <c r="H373" s="10"/>
      <c r="I373" s="10"/>
      <c r="J373" s="4"/>
      <c r="K373" s="4"/>
      <c r="L373" s="4"/>
      <c r="M373" s="4"/>
      <c r="N373" s="11"/>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row>
    <row r="374" spans="1:40">
      <c r="A374" s="10"/>
      <c r="B374" s="10"/>
      <c r="C374" s="10"/>
      <c r="D374" s="10"/>
      <c r="E374" s="10"/>
      <c r="F374" s="10"/>
      <c r="G374" s="10"/>
      <c r="H374" s="10"/>
      <c r="I374" s="10"/>
      <c r="J374" s="4"/>
      <c r="K374" s="4"/>
      <c r="L374" s="4"/>
      <c r="M374" s="4"/>
      <c r="N374" s="11"/>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row>
    <row r="375" spans="1:40">
      <c r="A375" s="10"/>
      <c r="B375" s="10"/>
      <c r="C375" s="10"/>
      <c r="D375" s="10"/>
      <c r="E375" s="10"/>
      <c r="F375" s="10"/>
      <c r="G375" s="10"/>
      <c r="H375" s="10"/>
      <c r="I375" s="10"/>
      <c r="J375" s="4"/>
      <c r="K375" s="4"/>
      <c r="L375" s="4"/>
      <c r="M375" s="4"/>
      <c r="N375" s="11"/>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row>
    <row r="376" spans="1:40">
      <c r="A376" s="10"/>
      <c r="B376" s="10"/>
      <c r="C376" s="10"/>
      <c r="D376" s="10"/>
      <c r="E376" s="10"/>
      <c r="F376" s="10"/>
      <c r="G376" s="10"/>
      <c r="H376" s="10"/>
      <c r="I376" s="10"/>
      <c r="J376" s="4"/>
      <c r="K376" s="4"/>
      <c r="L376" s="4"/>
      <c r="M376" s="4"/>
      <c r="N376" s="11"/>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row>
    <row r="377" spans="1:40">
      <c r="A377" s="10"/>
      <c r="B377" s="10"/>
      <c r="C377" s="10"/>
      <c r="D377" s="10"/>
      <c r="E377" s="10"/>
      <c r="F377" s="10"/>
      <c r="G377" s="10"/>
      <c r="H377" s="10"/>
      <c r="I377" s="10"/>
      <c r="J377" s="4"/>
      <c r="K377" s="4"/>
      <c r="L377" s="4"/>
      <c r="M377" s="4"/>
      <c r="N377" s="11"/>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row>
    <row r="378" spans="1:40">
      <c r="A378" s="10"/>
      <c r="B378" s="10"/>
      <c r="C378" s="10"/>
      <c r="D378" s="10"/>
      <c r="E378" s="10"/>
      <c r="F378" s="10"/>
      <c r="G378" s="10"/>
      <c r="H378" s="10"/>
      <c r="I378" s="10"/>
      <c r="J378" s="4"/>
      <c r="K378" s="4"/>
      <c r="L378" s="4"/>
      <c r="M378" s="4"/>
      <c r="N378" s="11"/>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row>
    <row r="379" spans="1:40">
      <c r="A379" s="10"/>
      <c r="B379" s="10"/>
      <c r="C379" s="10"/>
      <c r="D379" s="10"/>
      <c r="E379" s="10"/>
      <c r="F379" s="10"/>
      <c r="G379" s="10"/>
      <c r="H379" s="10"/>
      <c r="I379" s="10"/>
      <c r="J379" s="4"/>
      <c r="K379" s="4"/>
      <c r="L379" s="4"/>
      <c r="M379" s="4"/>
      <c r="N379" s="11"/>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row>
    <row r="380" spans="1:40">
      <c r="A380" s="10"/>
      <c r="B380" s="10"/>
      <c r="C380" s="10"/>
      <c r="D380" s="10"/>
      <c r="E380" s="10"/>
      <c r="F380" s="10"/>
      <c r="G380" s="10"/>
      <c r="H380" s="10"/>
      <c r="I380" s="10"/>
      <c r="J380" s="4"/>
      <c r="K380" s="4"/>
      <c r="L380" s="4"/>
      <c r="M380" s="4"/>
      <c r="N380" s="11"/>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row>
    <row r="381" spans="1:40">
      <c r="A381" s="10"/>
      <c r="B381" s="10"/>
      <c r="C381" s="10"/>
      <c r="D381" s="10"/>
      <c r="E381" s="10"/>
      <c r="F381" s="10"/>
      <c r="G381" s="10"/>
      <c r="H381" s="10"/>
      <c r="I381" s="10"/>
      <c r="J381" s="4"/>
      <c r="K381" s="4"/>
      <c r="L381" s="4"/>
      <c r="M381" s="4"/>
      <c r="N381" s="11"/>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row>
    <row r="382" spans="1:40">
      <c r="A382" s="10"/>
      <c r="B382" s="10"/>
      <c r="C382" s="10"/>
      <c r="D382" s="10"/>
      <c r="E382" s="10"/>
      <c r="F382" s="10"/>
      <c r="G382" s="10"/>
      <c r="H382" s="10"/>
      <c r="I382" s="10"/>
      <c r="J382" s="4"/>
      <c r="K382" s="4"/>
      <c r="L382" s="4"/>
      <c r="M382" s="4"/>
      <c r="N382" s="11"/>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row>
    <row r="383" spans="1:40">
      <c r="A383" s="10"/>
      <c r="B383" s="10"/>
      <c r="C383" s="10"/>
      <c r="D383" s="10"/>
      <c r="E383" s="10"/>
      <c r="F383" s="10"/>
      <c r="G383" s="10"/>
      <c r="H383" s="10"/>
      <c r="I383" s="10"/>
      <c r="J383" s="4"/>
      <c r="K383" s="4"/>
      <c r="L383" s="4"/>
      <c r="M383" s="4"/>
      <c r="N383" s="11"/>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row>
    <row r="384" spans="1:40">
      <c r="A384" s="10"/>
      <c r="B384" s="10"/>
      <c r="C384" s="10"/>
      <c r="D384" s="10"/>
      <c r="E384" s="10"/>
      <c r="F384" s="10"/>
      <c r="G384" s="10"/>
      <c r="H384" s="10"/>
      <c r="I384" s="10"/>
      <c r="J384" s="4"/>
      <c r="K384" s="4"/>
      <c r="L384" s="4"/>
      <c r="M384" s="4"/>
      <c r="N384" s="11"/>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row>
    <row r="385" spans="1:40">
      <c r="A385" s="10"/>
      <c r="B385" s="10"/>
      <c r="C385" s="10"/>
      <c r="D385" s="10"/>
      <c r="E385" s="10"/>
      <c r="F385" s="10"/>
      <c r="G385" s="10"/>
      <c r="H385" s="10"/>
      <c r="I385" s="10"/>
      <c r="J385" s="4"/>
      <c r="K385" s="4"/>
      <c r="L385" s="4"/>
      <c r="M385" s="4"/>
      <c r="N385" s="11"/>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row>
    <row r="386" spans="1:40">
      <c r="A386" s="10"/>
      <c r="B386" s="10"/>
      <c r="C386" s="10"/>
      <c r="D386" s="10"/>
      <c r="E386" s="10"/>
      <c r="F386" s="10"/>
      <c r="G386" s="10"/>
      <c r="H386" s="10"/>
      <c r="I386" s="10"/>
      <c r="J386" s="4"/>
      <c r="K386" s="4"/>
      <c r="L386" s="4"/>
      <c r="M386" s="4"/>
      <c r="N386" s="11"/>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row>
    <row r="387" spans="1:40">
      <c r="A387" s="10"/>
      <c r="B387" s="10"/>
      <c r="C387" s="10"/>
      <c r="D387" s="10"/>
      <c r="E387" s="10"/>
      <c r="F387" s="10"/>
      <c r="G387" s="10"/>
      <c r="H387" s="10"/>
      <c r="I387" s="10"/>
      <c r="J387" s="4"/>
      <c r="K387" s="4"/>
      <c r="L387" s="4"/>
      <c r="M387" s="4"/>
      <c r="N387" s="11"/>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row>
    <row r="388" spans="1:40">
      <c r="A388" s="10"/>
      <c r="B388" s="10"/>
      <c r="C388" s="10"/>
      <c r="D388" s="10"/>
      <c r="E388" s="10"/>
      <c r="F388" s="10"/>
      <c r="G388" s="10"/>
      <c r="H388" s="10"/>
      <c r="I388" s="10"/>
      <c r="J388" s="4"/>
      <c r="K388" s="4"/>
      <c r="L388" s="4"/>
      <c r="M388" s="4"/>
      <c r="N388" s="11"/>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row>
    <row r="389" spans="1:40">
      <c r="A389" s="10"/>
      <c r="B389" s="10"/>
      <c r="C389" s="10"/>
      <c r="D389" s="10"/>
      <c r="E389" s="10"/>
      <c r="F389" s="10"/>
      <c r="G389" s="10"/>
      <c r="H389" s="10"/>
      <c r="I389" s="10"/>
      <c r="J389" s="4"/>
      <c r="K389" s="4"/>
      <c r="L389" s="4"/>
      <c r="M389" s="4"/>
      <c r="N389" s="11"/>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row>
    <row r="390" spans="1:40">
      <c r="A390" s="10"/>
      <c r="B390" s="10"/>
      <c r="C390" s="10"/>
      <c r="D390" s="10"/>
      <c r="E390" s="10"/>
      <c r="F390" s="10"/>
      <c r="G390" s="10"/>
      <c r="H390" s="10"/>
      <c r="I390" s="10"/>
      <c r="J390" s="4"/>
      <c r="K390" s="4"/>
      <c r="L390" s="4"/>
      <c r="M390" s="4"/>
      <c r="N390" s="11"/>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row>
    <row r="391" spans="1:40">
      <c r="A391" s="10"/>
      <c r="B391" s="10"/>
      <c r="C391" s="10"/>
      <c r="D391" s="10"/>
      <c r="E391" s="10"/>
      <c r="F391" s="10"/>
      <c r="G391" s="10"/>
      <c r="H391" s="10"/>
      <c r="I391" s="10"/>
      <c r="J391" s="4"/>
      <c r="K391" s="4"/>
      <c r="L391" s="4"/>
      <c r="M391" s="4"/>
      <c r="N391" s="11"/>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row>
    <row r="392" spans="1:40">
      <c r="A392" s="10"/>
      <c r="B392" s="10"/>
      <c r="C392" s="10"/>
      <c r="D392" s="10"/>
      <c r="E392" s="10"/>
      <c r="F392" s="10"/>
      <c r="G392" s="10"/>
      <c r="H392" s="10"/>
      <c r="I392" s="10"/>
      <c r="J392" s="4"/>
      <c r="K392" s="4"/>
      <c r="L392" s="4"/>
      <c r="M392" s="4"/>
      <c r="N392" s="11"/>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row>
    <row r="393" spans="1:40">
      <c r="A393" s="10"/>
      <c r="B393" s="10"/>
      <c r="C393" s="10"/>
      <c r="D393" s="10"/>
      <c r="E393" s="10"/>
      <c r="F393" s="10"/>
      <c r="G393" s="10"/>
      <c r="H393" s="10"/>
      <c r="I393" s="10"/>
      <c r="J393" s="4"/>
      <c r="K393" s="4"/>
      <c r="L393" s="4"/>
      <c r="M393" s="4"/>
      <c r="N393" s="11"/>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row>
    <row r="394" spans="1:40">
      <c r="A394" s="10"/>
      <c r="B394" s="10"/>
      <c r="C394" s="10"/>
      <c r="D394" s="10"/>
      <c r="E394" s="10"/>
      <c r="F394" s="10"/>
      <c r="G394" s="10"/>
      <c r="H394" s="10"/>
      <c r="I394" s="10"/>
      <c r="J394" s="4"/>
      <c r="K394" s="4"/>
      <c r="L394" s="4"/>
      <c r="M394" s="4"/>
      <c r="N394" s="11"/>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row>
    <row r="395" spans="1:40">
      <c r="A395" s="10"/>
      <c r="B395" s="10"/>
      <c r="C395" s="10"/>
      <c r="D395" s="10"/>
      <c r="E395" s="10"/>
      <c r="F395" s="10"/>
      <c r="G395" s="10"/>
      <c r="H395" s="10"/>
      <c r="I395" s="10"/>
      <c r="J395" s="4"/>
      <c r="K395" s="4"/>
      <c r="L395" s="4"/>
      <c r="M395" s="4"/>
      <c r="N395" s="11"/>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row>
    <row r="396" spans="1:40">
      <c r="A396" s="10"/>
      <c r="B396" s="10"/>
      <c r="C396" s="10"/>
      <c r="D396" s="10"/>
      <c r="E396" s="10"/>
      <c r="F396" s="10"/>
      <c r="G396" s="10"/>
      <c r="H396" s="10"/>
      <c r="I396" s="10"/>
      <c r="J396" s="4"/>
      <c r="K396" s="4"/>
      <c r="L396" s="4"/>
      <c r="M396" s="4"/>
      <c r="N396" s="11"/>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row>
    <row r="397" spans="1:40">
      <c r="A397" s="10"/>
      <c r="B397" s="10"/>
      <c r="C397" s="10"/>
      <c r="D397" s="10"/>
      <c r="E397" s="10"/>
      <c r="F397" s="10"/>
      <c r="G397" s="10"/>
      <c r="H397" s="10"/>
      <c r="I397" s="10"/>
      <c r="J397" s="4"/>
      <c r="K397" s="4"/>
      <c r="L397" s="4"/>
      <c r="M397" s="4"/>
      <c r="N397" s="11"/>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row>
    <row r="398" spans="1:40">
      <c r="A398" s="10"/>
      <c r="B398" s="10"/>
      <c r="C398" s="10"/>
      <c r="D398" s="10"/>
      <c r="E398" s="10"/>
      <c r="F398" s="10"/>
      <c r="G398" s="10"/>
      <c r="H398" s="10"/>
      <c r="I398" s="10"/>
      <c r="J398" s="4"/>
      <c r="K398" s="4"/>
      <c r="L398" s="4"/>
      <c r="M398" s="4"/>
      <c r="N398" s="11"/>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row>
    <row r="399" spans="1:40">
      <c r="A399" s="10"/>
      <c r="B399" s="10"/>
      <c r="C399" s="10"/>
      <c r="D399" s="10"/>
      <c r="E399" s="10"/>
      <c r="F399" s="10"/>
      <c r="G399" s="10"/>
      <c r="H399" s="10"/>
      <c r="I399" s="10"/>
      <c r="J399" s="4"/>
      <c r="K399" s="4"/>
      <c r="L399" s="4"/>
      <c r="M399" s="4"/>
      <c r="N399" s="11"/>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row>
    <row r="400" spans="1:40">
      <c r="A400" s="10"/>
      <c r="B400" s="10"/>
      <c r="C400" s="10"/>
      <c r="D400" s="10"/>
      <c r="E400" s="10"/>
      <c r="F400" s="10"/>
      <c r="G400" s="10"/>
      <c r="H400" s="10"/>
      <c r="I400" s="10"/>
      <c r="J400" s="4"/>
      <c r="K400" s="4"/>
      <c r="L400" s="4"/>
      <c r="M400" s="4"/>
      <c r="N400" s="11"/>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row>
    <row r="401" spans="1:40">
      <c r="A401" s="10"/>
      <c r="B401" s="10"/>
      <c r="C401" s="10"/>
      <c r="D401" s="10"/>
      <c r="E401" s="10"/>
      <c r="F401" s="10"/>
      <c r="G401" s="10"/>
      <c r="H401" s="10"/>
      <c r="I401" s="10"/>
      <c r="J401" s="4"/>
      <c r="K401" s="4"/>
      <c r="L401" s="4"/>
      <c r="M401" s="4"/>
      <c r="N401" s="11"/>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row>
    <row r="402" spans="1:40">
      <c r="A402" s="10"/>
      <c r="B402" s="10"/>
      <c r="C402" s="10"/>
      <c r="D402" s="10"/>
      <c r="E402" s="10"/>
      <c r="F402" s="10"/>
      <c r="G402" s="10"/>
      <c r="H402" s="10"/>
      <c r="I402" s="10"/>
      <c r="J402" s="4"/>
      <c r="K402" s="4"/>
      <c r="L402" s="4"/>
      <c r="M402" s="4"/>
      <c r="N402" s="11"/>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row>
    <row r="403" spans="1:40">
      <c r="A403" s="10"/>
      <c r="B403" s="10"/>
      <c r="C403" s="10"/>
      <c r="D403" s="10"/>
      <c r="E403" s="10"/>
      <c r="F403" s="10"/>
      <c r="G403" s="10"/>
      <c r="H403" s="10"/>
      <c r="I403" s="10"/>
      <c r="J403" s="4"/>
      <c r="K403" s="4"/>
      <c r="L403" s="4"/>
      <c r="M403" s="4"/>
      <c r="N403" s="11"/>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row>
    <row r="404" spans="1:40">
      <c r="A404" s="10"/>
      <c r="B404" s="10"/>
      <c r="C404" s="10"/>
      <c r="D404" s="10"/>
      <c r="E404" s="10"/>
      <c r="F404" s="10"/>
      <c r="G404" s="10"/>
      <c r="H404" s="10"/>
      <c r="I404" s="10"/>
      <c r="J404" s="4"/>
      <c r="K404" s="4"/>
      <c r="L404" s="4"/>
      <c r="M404" s="4"/>
      <c r="N404" s="11"/>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row>
    <row r="405" spans="1:40">
      <c r="A405" s="10"/>
      <c r="B405" s="10"/>
      <c r="C405" s="10"/>
      <c r="D405" s="10"/>
      <c r="E405" s="10"/>
      <c r="F405" s="10"/>
      <c r="G405" s="10"/>
      <c r="H405" s="10"/>
      <c r="I405" s="10"/>
      <c r="J405" s="4"/>
      <c r="K405" s="4"/>
      <c r="L405" s="4"/>
      <c r="M405" s="4"/>
      <c r="N405" s="11"/>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row>
    <row r="406" spans="1:40">
      <c r="A406" s="10"/>
      <c r="B406" s="10"/>
      <c r="C406" s="10"/>
      <c r="D406" s="10"/>
      <c r="E406" s="10"/>
      <c r="F406" s="10"/>
      <c r="G406" s="10"/>
      <c r="H406" s="10"/>
      <c r="I406" s="10"/>
      <c r="J406" s="4"/>
      <c r="K406" s="4"/>
      <c r="L406" s="4"/>
      <c r="M406" s="4"/>
      <c r="N406" s="11"/>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row>
    <row r="407" spans="1:40">
      <c r="A407" s="10"/>
      <c r="B407" s="10"/>
      <c r="C407" s="10"/>
      <c r="D407" s="10"/>
      <c r="E407" s="10"/>
      <c r="F407" s="10"/>
      <c r="G407" s="10"/>
      <c r="H407" s="10"/>
      <c r="I407" s="10"/>
      <c r="J407" s="4"/>
      <c r="K407" s="4"/>
      <c r="L407" s="4"/>
      <c r="M407" s="4"/>
      <c r="N407" s="11"/>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row>
    <row r="408" spans="1:40">
      <c r="A408" s="10"/>
      <c r="B408" s="10"/>
      <c r="C408" s="10"/>
      <c r="D408" s="10"/>
      <c r="E408" s="10"/>
      <c r="F408" s="10"/>
      <c r="G408" s="10"/>
      <c r="H408" s="10"/>
      <c r="I408" s="10"/>
      <c r="J408" s="4"/>
      <c r="K408" s="4"/>
      <c r="L408" s="4"/>
      <c r="M408" s="4"/>
      <c r="N408" s="11"/>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row>
    <row r="409" spans="1:40">
      <c r="A409" s="10"/>
      <c r="B409" s="10"/>
      <c r="C409" s="10"/>
      <c r="D409" s="10"/>
      <c r="E409" s="10"/>
      <c r="F409" s="10"/>
      <c r="G409" s="10"/>
      <c r="H409" s="10"/>
      <c r="I409" s="10"/>
      <c r="J409" s="4"/>
      <c r="K409" s="4"/>
      <c r="L409" s="4"/>
      <c r="M409" s="4"/>
      <c r="N409" s="11"/>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row>
    <row r="410" spans="1:40">
      <c r="A410" s="10"/>
      <c r="B410" s="10"/>
      <c r="C410" s="10"/>
      <c r="D410" s="10"/>
      <c r="E410" s="10"/>
      <c r="F410" s="10"/>
      <c r="G410" s="10"/>
      <c r="H410" s="10"/>
      <c r="I410" s="10"/>
      <c r="J410" s="4"/>
      <c r="K410" s="4"/>
      <c r="L410" s="4"/>
      <c r="M410" s="4"/>
      <c r="N410" s="11"/>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row>
    <row r="411" spans="1:40">
      <c r="A411" s="10"/>
      <c r="B411" s="10"/>
      <c r="C411" s="10"/>
      <c r="D411" s="10"/>
      <c r="E411" s="10"/>
      <c r="F411" s="10"/>
      <c r="G411" s="10"/>
      <c r="H411" s="10"/>
      <c r="I411" s="10"/>
      <c r="J411" s="4"/>
      <c r="K411" s="4"/>
      <c r="L411" s="4"/>
      <c r="M411" s="4"/>
      <c r="N411" s="11"/>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row>
    <row r="412" spans="1:40">
      <c r="A412" s="10"/>
      <c r="B412" s="10"/>
      <c r="C412" s="10"/>
      <c r="D412" s="10"/>
      <c r="E412" s="10"/>
      <c r="F412" s="10"/>
      <c r="G412" s="10"/>
      <c r="H412" s="10"/>
      <c r="I412" s="10"/>
      <c r="J412" s="4"/>
      <c r="K412" s="4"/>
      <c r="L412" s="4"/>
      <c r="M412" s="4"/>
      <c r="N412" s="11"/>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row>
    <row r="413" spans="1:40">
      <c r="A413" s="10"/>
      <c r="B413" s="10"/>
      <c r="C413" s="10"/>
      <c r="D413" s="10"/>
      <c r="E413" s="10"/>
      <c r="F413" s="10"/>
      <c r="G413" s="10"/>
      <c r="H413" s="10"/>
      <c r="I413" s="10"/>
      <c r="J413" s="4"/>
      <c r="K413" s="4"/>
      <c r="L413" s="4"/>
      <c r="M413" s="4"/>
      <c r="N413" s="11"/>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row>
    <row r="414" spans="1:40">
      <c r="A414" s="10"/>
      <c r="B414" s="10"/>
      <c r="C414" s="10"/>
      <c r="D414" s="10"/>
      <c r="E414" s="10"/>
      <c r="F414" s="10"/>
      <c r="G414" s="10"/>
      <c r="H414" s="10"/>
      <c r="I414" s="10"/>
      <c r="J414" s="4"/>
      <c r="K414" s="4"/>
      <c r="L414" s="4"/>
      <c r="M414" s="4"/>
      <c r="N414" s="11"/>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row>
    <row r="415" spans="1:40">
      <c r="A415" s="10"/>
      <c r="B415" s="10"/>
      <c r="C415" s="10"/>
      <c r="D415" s="10"/>
      <c r="E415" s="10"/>
      <c r="F415" s="10"/>
      <c r="G415" s="10"/>
      <c r="H415" s="10"/>
      <c r="I415" s="10"/>
      <c r="J415" s="4"/>
      <c r="K415" s="4"/>
      <c r="L415" s="4"/>
      <c r="M415" s="4"/>
      <c r="N415" s="11"/>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row>
    <row r="416" spans="1:40">
      <c r="A416" s="10"/>
      <c r="B416" s="10"/>
      <c r="C416" s="10"/>
      <c r="D416" s="10"/>
      <c r="E416" s="10"/>
      <c r="F416" s="10"/>
      <c r="G416" s="10"/>
      <c r="H416" s="10"/>
      <c r="I416" s="10"/>
      <c r="J416" s="4"/>
      <c r="K416" s="4"/>
      <c r="L416" s="4"/>
      <c r="M416" s="4"/>
      <c r="N416" s="11"/>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row>
    <row r="417" spans="1:40">
      <c r="A417" s="10"/>
      <c r="B417" s="10"/>
      <c r="C417" s="10"/>
      <c r="D417" s="10"/>
      <c r="E417" s="10"/>
      <c r="F417" s="10"/>
      <c r="G417" s="10"/>
      <c r="H417" s="10"/>
      <c r="I417" s="10"/>
      <c r="J417" s="4"/>
      <c r="K417" s="4"/>
      <c r="L417" s="4"/>
      <c r="M417" s="4"/>
      <c r="N417" s="11"/>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row>
    <row r="418" spans="1:40">
      <c r="A418" s="10"/>
      <c r="B418" s="10"/>
      <c r="C418" s="10"/>
      <c r="D418" s="10"/>
      <c r="E418" s="10"/>
      <c r="F418" s="10"/>
      <c r="G418" s="10"/>
      <c r="H418" s="10"/>
      <c r="I418" s="10"/>
      <c r="J418" s="4"/>
      <c r="K418" s="4"/>
      <c r="L418" s="4"/>
      <c r="M418" s="4"/>
      <c r="N418" s="11"/>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row>
    <row r="419" spans="1:40">
      <c r="A419" s="10"/>
      <c r="B419" s="10"/>
      <c r="C419" s="10"/>
      <c r="D419" s="10"/>
      <c r="E419" s="10"/>
      <c r="F419" s="10"/>
      <c r="G419" s="10"/>
      <c r="H419" s="10"/>
      <c r="I419" s="10"/>
      <c r="J419" s="4"/>
      <c r="K419" s="4"/>
      <c r="L419" s="4"/>
      <c r="M419" s="4"/>
      <c r="N419" s="11"/>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row>
    <row r="420" spans="1:40">
      <c r="A420" s="10"/>
      <c r="B420" s="10"/>
      <c r="C420" s="10"/>
      <c r="D420" s="10"/>
      <c r="E420" s="10"/>
      <c r="F420" s="10"/>
      <c r="G420" s="10"/>
      <c r="H420" s="10"/>
      <c r="I420" s="10"/>
      <c r="J420" s="4"/>
      <c r="K420" s="4"/>
      <c r="L420" s="4"/>
      <c r="M420" s="4"/>
      <c r="N420" s="11"/>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row>
    <row r="421" spans="1:40">
      <c r="A421" s="10"/>
      <c r="B421" s="10"/>
      <c r="C421" s="10"/>
      <c r="D421" s="10"/>
      <c r="E421" s="10"/>
      <c r="F421" s="10"/>
      <c r="G421" s="10"/>
      <c r="H421" s="10"/>
      <c r="I421" s="10"/>
      <c r="J421" s="4"/>
      <c r="K421" s="4"/>
      <c r="L421" s="4"/>
      <c r="M421" s="4"/>
      <c r="N421" s="11"/>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row>
    <row r="422" spans="1:40">
      <c r="A422" s="10"/>
      <c r="B422" s="10"/>
      <c r="C422" s="10"/>
      <c r="D422" s="10"/>
      <c r="E422" s="10"/>
      <c r="F422" s="10"/>
      <c r="G422" s="10"/>
      <c r="H422" s="10"/>
      <c r="I422" s="10"/>
      <c r="J422" s="4"/>
      <c r="K422" s="4"/>
      <c r="L422" s="4"/>
      <c r="M422" s="4"/>
      <c r="N422" s="11"/>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row>
    <row r="423" spans="1:40">
      <c r="A423" s="10"/>
      <c r="B423" s="10"/>
      <c r="C423" s="10"/>
      <c r="D423" s="10"/>
      <c r="E423" s="10"/>
      <c r="F423" s="10"/>
      <c r="G423" s="10"/>
      <c r="H423" s="10"/>
      <c r="I423" s="10"/>
      <c r="J423" s="4"/>
      <c r="K423" s="4"/>
      <c r="L423" s="4"/>
      <c r="M423" s="4"/>
      <c r="N423" s="11"/>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row>
    <row r="424" spans="1:40">
      <c r="A424" s="10"/>
      <c r="B424" s="10"/>
      <c r="C424" s="10"/>
      <c r="D424" s="10"/>
      <c r="E424" s="10"/>
      <c r="F424" s="10"/>
      <c r="G424" s="10"/>
      <c r="H424" s="10"/>
      <c r="I424" s="10"/>
      <c r="J424" s="4"/>
      <c r="K424" s="4"/>
      <c r="L424" s="4"/>
      <c r="M424" s="4"/>
      <c r="N424" s="11"/>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row>
    <row r="425" spans="1:40">
      <c r="A425" s="10"/>
      <c r="B425" s="10"/>
      <c r="C425" s="10"/>
      <c r="D425" s="10"/>
      <c r="E425" s="10"/>
      <c r="F425" s="10"/>
      <c r="G425" s="10"/>
      <c r="H425" s="10"/>
      <c r="I425" s="10"/>
      <c r="J425" s="4"/>
      <c r="K425" s="4"/>
      <c r="L425" s="4"/>
      <c r="M425" s="4"/>
      <c r="N425" s="11"/>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row>
    <row r="426" spans="1:40">
      <c r="A426" s="10"/>
      <c r="B426" s="10"/>
      <c r="C426" s="10"/>
      <c r="D426" s="10"/>
      <c r="E426" s="10"/>
      <c r="F426" s="10"/>
      <c r="G426" s="10"/>
      <c r="H426" s="10"/>
      <c r="I426" s="10"/>
      <c r="J426" s="4"/>
      <c r="K426" s="4"/>
      <c r="L426" s="4"/>
      <c r="M426" s="4"/>
      <c r="N426" s="11"/>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row>
    <row r="427" spans="1:40">
      <c r="A427" s="10"/>
      <c r="B427" s="10"/>
      <c r="C427" s="10"/>
      <c r="D427" s="10"/>
      <c r="E427" s="10"/>
      <c r="F427" s="10"/>
      <c r="G427" s="10"/>
      <c r="H427" s="10"/>
      <c r="I427" s="10"/>
      <c r="J427" s="4"/>
      <c r="K427" s="4"/>
      <c r="L427" s="4"/>
      <c r="M427" s="4"/>
      <c r="N427" s="11"/>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row>
    <row r="428" spans="1:40">
      <c r="A428" s="10"/>
      <c r="B428" s="10"/>
      <c r="C428" s="10"/>
      <c r="D428" s="10"/>
      <c r="E428" s="10"/>
      <c r="F428" s="10"/>
      <c r="G428" s="10"/>
      <c r="H428" s="10"/>
      <c r="I428" s="10"/>
      <c r="J428" s="4"/>
      <c r="K428" s="4"/>
      <c r="L428" s="4"/>
      <c r="M428" s="4"/>
      <c r="N428" s="11"/>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row>
    <row r="429" spans="1:40">
      <c r="A429" s="10"/>
      <c r="B429" s="10"/>
      <c r="C429" s="10"/>
      <c r="D429" s="10"/>
      <c r="E429" s="10"/>
      <c r="F429" s="10"/>
      <c r="G429" s="10"/>
      <c r="H429" s="10"/>
      <c r="I429" s="10"/>
      <c r="J429" s="4"/>
      <c r="K429" s="4"/>
      <c r="L429" s="4"/>
      <c r="M429" s="4"/>
      <c r="N429" s="11"/>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row>
    <row r="430" spans="1:40">
      <c r="A430" s="10"/>
      <c r="B430" s="10"/>
      <c r="C430" s="10"/>
      <c r="D430" s="10"/>
      <c r="E430" s="10"/>
      <c r="F430" s="10"/>
      <c r="G430" s="10"/>
      <c r="H430" s="10"/>
      <c r="I430" s="10"/>
      <c r="J430" s="4"/>
      <c r="K430" s="4"/>
      <c r="L430" s="4"/>
      <c r="M430" s="4"/>
      <c r="N430" s="11"/>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row>
    <row r="431" spans="1:40">
      <c r="A431" s="10"/>
      <c r="B431" s="10"/>
      <c r="C431" s="10"/>
      <c r="D431" s="10"/>
      <c r="E431" s="10"/>
      <c r="F431" s="10"/>
      <c r="G431" s="10"/>
      <c r="H431" s="10"/>
      <c r="I431" s="10"/>
      <c r="J431" s="4"/>
      <c r="K431" s="4"/>
      <c r="L431" s="4"/>
      <c r="M431" s="4"/>
      <c r="N431" s="11"/>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row>
    <row r="432" spans="1:40">
      <c r="A432" s="10"/>
      <c r="B432" s="10"/>
      <c r="C432" s="10"/>
      <c r="D432" s="10"/>
      <c r="E432" s="10"/>
      <c r="F432" s="10"/>
      <c r="G432" s="10"/>
      <c r="H432" s="10"/>
      <c r="I432" s="10"/>
      <c r="J432" s="4"/>
      <c r="K432" s="4"/>
      <c r="L432" s="4"/>
      <c r="M432" s="4"/>
      <c r="N432" s="11"/>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row>
    <row r="433" spans="1:40">
      <c r="A433" s="10"/>
      <c r="B433" s="10"/>
      <c r="C433" s="10"/>
      <c r="D433" s="10"/>
      <c r="E433" s="10"/>
      <c r="F433" s="10"/>
      <c r="G433" s="10"/>
      <c r="H433" s="10"/>
      <c r="I433" s="10"/>
      <c r="J433" s="4"/>
      <c r="K433" s="4"/>
      <c r="L433" s="4"/>
      <c r="M433" s="4"/>
      <c r="N433" s="11"/>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row>
    <row r="434" spans="1:40">
      <c r="A434" s="10"/>
      <c r="B434" s="10"/>
      <c r="C434" s="10"/>
      <c r="D434" s="10"/>
      <c r="E434" s="10"/>
      <c r="F434" s="10"/>
      <c r="G434" s="10"/>
      <c r="H434" s="10"/>
      <c r="I434" s="10"/>
      <c r="J434" s="4"/>
      <c r="K434" s="4"/>
      <c r="L434" s="4"/>
      <c r="M434" s="4"/>
      <c r="N434" s="11"/>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row>
    <row r="435" spans="1:40">
      <c r="A435" s="10"/>
      <c r="B435" s="10"/>
      <c r="C435" s="10"/>
      <c r="D435" s="10"/>
      <c r="E435" s="10"/>
      <c r="F435" s="10"/>
      <c r="G435" s="10"/>
      <c r="H435" s="10"/>
      <c r="I435" s="10"/>
      <c r="J435" s="4"/>
      <c r="K435" s="4"/>
      <c r="L435" s="4"/>
      <c r="M435" s="4"/>
      <c r="N435" s="11"/>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row>
    <row r="436" spans="1:40">
      <c r="A436" s="10"/>
      <c r="B436" s="10"/>
      <c r="C436" s="10"/>
      <c r="D436" s="10"/>
      <c r="E436" s="10"/>
      <c r="F436" s="10"/>
      <c r="G436" s="10"/>
      <c r="H436" s="10"/>
      <c r="I436" s="10"/>
      <c r="J436" s="4"/>
      <c r="K436" s="4"/>
      <c r="L436" s="4"/>
      <c r="M436" s="4"/>
      <c r="N436" s="11"/>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row>
    <row r="437" spans="1:40">
      <c r="A437" s="10"/>
      <c r="B437" s="10"/>
      <c r="C437" s="10"/>
      <c r="D437" s="10"/>
      <c r="E437" s="10"/>
      <c r="F437" s="10"/>
      <c r="G437" s="10"/>
      <c r="H437" s="10"/>
      <c r="I437" s="10"/>
      <c r="J437" s="4"/>
      <c r="K437" s="4"/>
      <c r="L437" s="4"/>
      <c r="M437" s="4"/>
      <c r="N437" s="11"/>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row>
    <row r="438" spans="1:40">
      <c r="A438" s="10"/>
      <c r="B438" s="10"/>
      <c r="C438" s="10"/>
      <c r="D438" s="10"/>
      <c r="E438" s="10"/>
      <c r="F438" s="10"/>
      <c r="G438" s="10"/>
      <c r="H438" s="10"/>
      <c r="I438" s="10"/>
      <c r="J438" s="4"/>
      <c r="K438" s="4"/>
      <c r="L438" s="4"/>
      <c r="M438" s="4"/>
      <c r="N438" s="11"/>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row>
    <row r="439" spans="1:40">
      <c r="A439" s="10"/>
      <c r="B439" s="10"/>
      <c r="C439" s="10"/>
      <c r="D439" s="10"/>
      <c r="E439" s="10"/>
      <c r="F439" s="10"/>
      <c r="G439" s="10"/>
      <c r="H439" s="10"/>
      <c r="I439" s="10"/>
      <c r="J439" s="4"/>
      <c r="K439" s="4"/>
      <c r="L439" s="4"/>
      <c r="M439" s="4"/>
      <c r="N439" s="11"/>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row>
    <row r="440" spans="1:40">
      <c r="A440" s="10"/>
      <c r="B440" s="10"/>
      <c r="C440" s="10"/>
      <c r="D440" s="10"/>
      <c r="E440" s="10"/>
      <c r="F440" s="10"/>
      <c r="G440" s="10"/>
      <c r="H440" s="10"/>
      <c r="I440" s="10"/>
      <c r="J440" s="4"/>
      <c r="K440" s="4"/>
      <c r="L440" s="4"/>
      <c r="M440" s="4"/>
      <c r="N440" s="11"/>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row>
    <row r="441" spans="1:40">
      <c r="A441" s="10"/>
      <c r="B441" s="10"/>
      <c r="C441" s="10"/>
      <c r="D441" s="10"/>
      <c r="E441" s="10"/>
      <c r="F441" s="10"/>
      <c r="G441" s="10"/>
      <c r="H441" s="10"/>
      <c r="I441" s="10"/>
      <c r="J441" s="4"/>
      <c r="K441" s="4"/>
      <c r="L441" s="4"/>
      <c r="M441" s="4"/>
      <c r="N441" s="11"/>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row>
    <row r="442" spans="1:40">
      <c r="A442" s="10"/>
      <c r="B442" s="10"/>
      <c r="C442" s="10"/>
      <c r="D442" s="10"/>
      <c r="E442" s="10"/>
      <c r="F442" s="10"/>
      <c r="G442" s="10"/>
      <c r="H442" s="10"/>
      <c r="I442" s="10"/>
      <c r="J442" s="4"/>
      <c r="K442" s="4"/>
      <c r="L442" s="4"/>
      <c r="M442" s="4"/>
      <c r="N442" s="11"/>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row>
    <row r="443" spans="1:40">
      <c r="A443" s="10"/>
      <c r="B443" s="10"/>
      <c r="C443" s="10"/>
      <c r="D443" s="10"/>
      <c r="E443" s="10"/>
      <c r="F443" s="10"/>
      <c r="G443" s="10"/>
      <c r="H443" s="10"/>
      <c r="I443" s="10"/>
      <c r="J443" s="4"/>
      <c r="K443" s="4"/>
      <c r="L443" s="4"/>
      <c r="M443" s="4"/>
      <c r="N443" s="11"/>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row>
    <row r="444" spans="1:40">
      <c r="A444" s="10"/>
      <c r="B444" s="10"/>
      <c r="C444" s="10"/>
      <c r="D444" s="10"/>
      <c r="E444" s="10"/>
      <c r="F444" s="10"/>
      <c r="G444" s="10"/>
      <c r="H444" s="10"/>
      <c r="I444" s="10"/>
      <c r="J444" s="4"/>
      <c r="K444" s="4"/>
      <c r="L444" s="4"/>
      <c r="M444" s="4"/>
      <c r="N444" s="11"/>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row>
    <row r="445" spans="1:40">
      <c r="A445" s="10"/>
      <c r="B445" s="10"/>
      <c r="C445" s="10"/>
      <c r="D445" s="10"/>
      <c r="E445" s="10"/>
      <c r="F445" s="10"/>
      <c r="G445" s="10"/>
      <c r="H445" s="10"/>
      <c r="I445" s="10"/>
      <c r="J445" s="4"/>
      <c r="K445" s="4"/>
      <c r="L445" s="4"/>
      <c r="M445" s="4"/>
      <c r="N445" s="11"/>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row>
    <row r="446" spans="1:40">
      <c r="A446" s="10"/>
      <c r="B446" s="10"/>
      <c r="C446" s="10"/>
      <c r="D446" s="10"/>
      <c r="E446" s="10"/>
      <c r="F446" s="10"/>
      <c r="G446" s="10"/>
      <c r="H446" s="10"/>
      <c r="I446" s="10"/>
      <c r="J446" s="4"/>
      <c r="K446" s="4"/>
      <c r="L446" s="4"/>
      <c r="M446" s="4"/>
      <c r="N446" s="11"/>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row>
    <row r="447" spans="1:40">
      <c r="A447" s="10"/>
      <c r="B447" s="10"/>
      <c r="C447" s="10"/>
      <c r="D447" s="10"/>
      <c r="E447" s="10"/>
      <c r="F447" s="10"/>
      <c r="G447" s="10"/>
      <c r="H447" s="10"/>
      <c r="I447" s="10"/>
      <c r="J447" s="4"/>
      <c r="K447" s="4"/>
      <c r="L447" s="4"/>
      <c r="M447" s="4"/>
      <c r="N447" s="11"/>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row>
    <row r="448" spans="1:40">
      <c r="A448" s="10"/>
      <c r="B448" s="10"/>
      <c r="C448" s="10"/>
      <c r="D448" s="10"/>
      <c r="E448" s="10"/>
      <c r="F448" s="10"/>
      <c r="G448" s="10"/>
      <c r="H448" s="10"/>
      <c r="I448" s="10"/>
      <c r="J448" s="4"/>
      <c r="K448" s="4"/>
      <c r="L448" s="4"/>
      <c r="M448" s="4"/>
      <c r="N448" s="11"/>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row>
    <row r="449" spans="1:40">
      <c r="A449" s="10"/>
      <c r="B449" s="10"/>
      <c r="C449" s="10"/>
      <c r="D449" s="10"/>
      <c r="E449" s="10"/>
      <c r="F449" s="10"/>
      <c r="G449" s="10"/>
      <c r="H449" s="10"/>
      <c r="I449" s="10"/>
      <c r="J449" s="4"/>
      <c r="K449" s="4"/>
      <c r="L449" s="4"/>
      <c r="M449" s="4"/>
      <c r="N449" s="11"/>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row>
    <row r="450" spans="1:40">
      <c r="A450" s="10"/>
      <c r="B450" s="10"/>
      <c r="C450" s="10"/>
      <c r="D450" s="10"/>
      <c r="E450" s="10"/>
      <c r="F450" s="10"/>
      <c r="G450" s="10"/>
      <c r="H450" s="10"/>
      <c r="I450" s="10"/>
      <c r="J450" s="4"/>
      <c r="K450" s="4"/>
      <c r="L450" s="4"/>
      <c r="M450" s="4"/>
      <c r="N450" s="11"/>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row>
    <row r="451" spans="1:40">
      <c r="A451" s="10"/>
      <c r="B451" s="10"/>
      <c r="C451" s="10"/>
      <c r="D451" s="10"/>
      <c r="E451" s="10"/>
      <c r="F451" s="10"/>
      <c r="G451" s="10"/>
      <c r="H451" s="10"/>
      <c r="I451" s="10"/>
      <c r="J451" s="4"/>
      <c r="K451" s="4"/>
      <c r="L451" s="4"/>
      <c r="M451" s="4"/>
      <c r="N451" s="11"/>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row>
    <row r="452" spans="1:40">
      <c r="A452" s="10"/>
      <c r="B452" s="10"/>
      <c r="C452" s="10"/>
      <c r="D452" s="10"/>
      <c r="E452" s="10"/>
      <c r="F452" s="10"/>
      <c r="G452" s="10"/>
      <c r="H452" s="10"/>
      <c r="I452" s="10"/>
      <c r="J452" s="4"/>
      <c r="K452" s="4"/>
      <c r="L452" s="4"/>
      <c r="M452" s="4"/>
      <c r="N452" s="11"/>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row>
    <row r="453" spans="1:40">
      <c r="A453" s="10"/>
      <c r="B453" s="10"/>
      <c r="C453" s="10"/>
      <c r="D453" s="10"/>
      <c r="E453" s="10"/>
      <c r="F453" s="10"/>
      <c r="G453" s="10"/>
      <c r="H453" s="10"/>
      <c r="I453" s="10"/>
      <c r="J453" s="4"/>
      <c r="K453" s="4"/>
      <c r="L453" s="4"/>
      <c r="M453" s="4"/>
      <c r="N453" s="11"/>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row>
    <row r="454" spans="1:40">
      <c r="A454" s="10"/>
      <c r="B454" s="10"/>
      <c r="C454" s="10"/>
      <c r="D454" s="10"/>
      <c r="E454" s="10"/>
      <c r="F454" s="10"/>
      <c r="G454" s="10"/>
      <c r="H454" s="10"/>
      <c r="I454" s="10"/>
      <c r="J454" s="4"/>
      <c r="K454" s="4"/>
      <c r="L454" s="4"/>
      <c r="M454" s="4"/>
      <c r="N454" s="11"/>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row>
    <row r="455" spans="1:40">
      <c r="A455" s="10"/>
      <c r="B455" s="10"/>
      <c r="C455" s="10"/>
      <c r="D455" s="10"/>
      <c r="E455" s="10"/>
      <c r="F455" s="10"/>
      <c r="G455" s="10"/>
      <c r="H455" s="10"/>
      <c r="I455" s="10"/>
      <c r="J455" s="4"/>
      <c r="K455" s="4"/>
      <c r="L455" s="4"/>
      <c r="M455" s="4"/>
      <c r="N455" s="11"/>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row>
    <row r="456" spans="1:40">
      <c r="A456" s="10"/>
      <c r="B456" s="10"/>
      <c r="C456" s="10"/>
      <c r="D456" s="10"/>
      <c r="E456" s="10"/>
      <c r="F456" s="10"/>
      <c r="G456" s="10"/>
      <c r="H456" s="10"/>
      <c r="I456" s="10"/>
      <c r="J456" s="4"/>
      <c r="K456" s="4"/>
      <c r="L456" s="4"/>
      <c r="M456" s="4"/>
      <c r="N456" s="11"/>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row>
    <row r="457" spans="1:40">
      <c r="A457" s="10"/>
      <c r="B457" s="10"/>
      <c r="C457" s="10"/>
      <c r="D457" s="10"/>
      <c r="E457" s="10"/>
      <c r="F457" s="10"/>
      <c r="G457" s="10"/>
      <c r="H457" s="10"/>
      <c r="I457" s="10"/>
      <c r="J457" s="4"/>
      <c r="K457" s="4"/>
      <c r="L457" s="4"/>
      <c r="M457" s="4"/>
      <c r="N457" s="11"/>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row>
    <row r="458" spans="1:40">
      <c r="A458" s="10"/>
      <c r="B458" s="10"/>
      <c r="C458" s="10"/>
      <c r="D458" s="10"/>
      <c r="E458" s="10"/>
      <c r="F458" s="10"/>
      <c r="G458" s="10"/>
      <c r="H458" s="10"/>
      <c r="I458" s="10"/>
      <c r="J458" s="4"/>
      <c r="K458" s="4"/>
      <c r="L458" s="4"/>
      <c r="M458" s="4"/>
      <c r="N458" s="11"/>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row>
    <row r="459" spans="1:40">
      <c r="A459" s="10"/>
      <c r="B459" s="10"/>
      <c r="C459" s="10"/>
      <c r="D459" s="10"/>
      <c r="E459" s="10"/>
      <c r="F459" s="10"/>
      <c r="G459" s="10"/>
      <c r="H459" s="10"/>
      <c r="I459" s="10"/>
      <c r="J459" s="4"/>
      <c r="K459" s="4"/>
      <c r="L459" s="4"/>
      <c r="M459" s="4"/>
      <c r="N459" s="11"/>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row>
    <row r="460" spans="1:40">
      <c r="A460" s="10"/>
      <c r="B460" s="10"/>
      <c r="C460" s="10"/>
      <c r="D460" s="10"/>
      <c r="E460" s="10"/>
      <c r="F460" s="10"/>
      <c r="G460" s="10"/>
      <c r="H460" s="10"/>
      <c r="I460" s="10"/>
      <c r="J460" s="4"/>
      <c r="K460" s="4"/>
      <c r="L460" s="4"/>
      <c r="M460" s="4"/>
      <c r="N460" s="11"/>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row>
    <row r="461" spans="1:40">
      <c r="A461" s="10"/>
      <c r="B461" s="10"/>
      <c r="C461" s="10"/>
      <c r="D461" s="10"/>
      <c r="E461" s="10"/>
      <c r="F461" s="10"/>
      <c r="G461" s="10"/>
      <c r="H461" s="10"/>
      <c r="I461" s="10"/>
      <c r="J461" s="4"/>
      <c r="K461" s="4"/>
      <c r="L461" s="4"/>
      <c r="M461" s="4"/>
      <c r="N461" s="11"/>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row>
    <row r="462" spans="1:40">
      <c r="A462" s="10"/>
      <c r="B462" s="10"/>
      <c r="C462" s="10"/>
      <c r="D462" s="10"/>
      <c r="E462" s="10"/>
      <c r="F462" s="10"/>
      <c r="G462" s="10"/>
      <c r="H462" s="10"/>
      <c r="I462" s="10"/>
      <c r="J462" s="4"/>
      <c r="K462" s="4"/>
      <c r="L462" s="4"/>
      <c r="M462" s="4"/>
      <c r="N462" s="11"/>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row>
    <row r="463" spans="1:40">
      <c r="A463" s="10"/>
      <c r="B463" s="10"/>
      <c r="C463" s="10"/>
      <c r="D463" s="10"/>
      <c r="E463" s="10"/>
      <c r="F463" s="10"/>
      <c r="G463" s="10"/>
      <c r="H463" s="10"/>
      <c r="I463" s="10"/>
      <c r="J463" s="4"/>
      <c r="K463" s="4"/>
      <c r="L463" s="4"/>
      <c r="M463" s="4"/>
      <c r="N463" s="11"/>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row>
    <row r="464" spans="1:40">
      <c r="A464" s="10"/>
      <c r="B464" s="10"/>
      <c r="C464" s="10"/>
      <c r="D464" s="10"/>
      <c r="E464" s="10"/>
      <c r="F464" s="10"/>
      <c r="G464" s="10"/>
      <c r="H464" s="10"/>
      <c r="I464" s="10"/>
      <c r="J464" s="4"/>
      <c r="K464" s="4"/>
      <c r="L464" s="4"/>
      <c r="M464" s="4"/>
      <c r="N464" s="11"/>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row>
    <row r="465" spans="1:40">
      <c r="A465" s="10"/>
      <c r="B465" s="10"/>
      <c r="C465" s="10"/>
      <c r="D465" s="10"/>
      <c r="E465" s="10"/>
      <c r="F465" s="10"/>
      <c r="G465" s="10"/>
      <c r="H465" s="10"/>
      <c r="I465" s="10"/>
      <c r="J465" s="4"/>
      <c r="K465" s="4"/>
      <c r="L465" s="4"/>
      <c r="M465" s="4"/>
      <c r="N465" s="11"/>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row>
    <row r="466" spans="1:40">
      <c r="A466" s="10"/>
      <c r="B466" s="10"/>
      <c r="C466" s="10"/>
      <c r="D466" s="10"/>
      <c r="E466" s="10"/>
      <c r="F466" s="10"/>
      <c r="G466" s="10"/>
      <c r="H466" s="10"/>
      <c r="I466" s="10"/>
      <c r="J466" s="4"/>
      <c r="K466" s="4"/>
      <c r="L466" s="4"/>
      <c r="M466" s="4"/>
      <c r="N466" s="11"/>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row>
    <row r="467" spans="1:40">
      <c r="A467" s="10"/>
      <c r="B467" s="10"/>
      <c r="C467" s="10"/>
      <c r="D467" s="10"/>
      <c r="E467" s="10"/>
      <c r="F467" s="10"/>
      <c r="G467" s="10"/>
      <c r="H467" s="10"/>
      <c r="I467" s="10"/>
      <c r="J467" s="4"/>
      <c r="K467" s="4"/>
      <c r="L467" s="4"/>
      <c r="M467" s="4"/>
      <c r="N467" s="11"/>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row>
    <row r="468" spans="1:40">
      <c r="A468" s="10"/>
      <c r="B468" s="10"/>
      <c r="C468" s="10"/>
      <c r="D468" s="10"/>
      <c r="E468" s="10"/>
      <c r="F468" s="10"/>
      <c r="G468" s="10"/>
      <c r="H468" s="10"/>
      <c r="I468" s="10"/>
      <c r="J468" s="4"/>
      <c r="K468" s="4"/>
      <c r="L468" s="4"/>
      <c r="M468" s="4"/>
      <c r="N468" s="11"/>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row>
    <row r="469" spans="1:40">
      <c r="A469" s="10"/>
      <c r="B469" s="10"/>
      <c r="C469" s="10"/>
      <c r="D469" s="10"/>
      <c r="E469" s="10"/>
      <c r="F469" s="10"/>
      <c r="G469" s="10"/>
      <c r="H469" s="10"/>
      <c r="I469" s="10"/>
      <c r="J469" s="4"/>
      <c r="K469" s="4"/>
      <c r="L469" s="4"/>
      <c r="M469" s="4"/>
      <c r="N469" s="11"/>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row>
    <row r="470" spans="1:40">
      <c r="A470" s="10"/>
      <c r="B470" s="10"/>
      <c r="C470" s="10"/>
      <c r="D470" s="10"/>
      <c r="E470" s="10"/>
      <c r="F470" s="10"/>
      <c r="G470" s="10"/>
      <c r="H470" s="10"/>
      <c r="I470" s="10"/>
      <c r="J470" s="4"/>
      <c r="K470" s="4"/>
      <c r="L470" s="4"/>
      <c r="M470" s="4"/>
      <c r="N470" s="11"/>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row>
    <row r="471" spans="1:40">
      <c r="A471" s="10"/>
      <c r="B471" s="10"/>
      <c r="C471" s="10"/>
      <c r="D471" s="10"/>
      <c r="E471" s="10"/>
      <c r="F471" s="10"/>
      <c r="G471" s="10"/>
      <c r="H471" s="10"/>
      <c r="I471" s="10"/>
      <c r="J471" s="4"/>
      <c r="K471" s="4"/>
      <c r="L471" s="4"/>
      <c r="M471" s="4"/>
      <c r="N471" s="11"/>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row>
    <row r="472" spans="1:40">
      <c r="A472" s="10"/>
      <c r="B472" s="10"/>
      <c r="C472" s="10"/>
      <c r="D472" s="10"/>
      <c r="E472" s="10"/>
      <c r="F472" s="10"/>
      <c r="G472" s="10"/>
      <c r="H472" s="10"/>
      <c r="I472" s="10"/>
      <c r="J472" s="4"/>
      <c r="K472" s="4"/>
      <c r="L472" s="4"/>
      <c r="M472" s="4"/>
      <c r="N472" s="11"/>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row>
    <row r="473" spans="1:40">
      <c r="A473" s="10"/>
      <c r="B473" s="10"/>
      <c r="C473" s="10"/>
      <c r="D473" s="10"/>
      <c r="E473" s="10"/>
      <c r="F473" s="10"/>
      <c r="G473" s="10"/>
      <c r="H473" s="10"/>
      <c r="I473" s="10"/>
      <c r="J473" s="4"/>
      <c r="K473" s="4"/>
      <c r="L473" s="4"/>
      <c r="M473" s="4"/>
      <c r="N473" s="11"/>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row>
    <row r="474" spans="1:40">
      <c r="A474" s="10"/>
      <c r="B474" s="10"/>
      <c r="C474" s="10"/>
      <c r="D474" s="10"/>
      <c r="E474" s="10"/>
      <c r="F474" s="10"/>
      <c r="G474" s="10"/>
      <c r="H474" s="10"/>
      <c r="I474" s="10"/>
      <c r="J474" s="4"/>
      <c r="K474" s="4"/>
      <c r="L474" s="4"/>
      <c r="M474" s="4"/>
      <c r="N474" s="11"/>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row>
    <row r="475" spans="1:40">
      <c r="A475" s="10"/>
      <c r="B475" s="10"/>
      <c r="C475" s="10"/>
      <c r="D475" s="10"/>
      <c r="E475" s="10"/>
      <c r="F475" s="10"/>
      <c r="G475" s="10"/>
      <c r="H475" s="10"/>
      <c r="I475" s="10"/>
      <c r="J475" s="4"/>
      <c r="K475" s="4"/>
      <c r="L475" s="4"/>
      <c r="M475" s="4"/>
      <c r="N475" s="11"/>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row>
    <row r="476" spans="1:40">
      <c r="A476" s="10"/>
      <c r="B476" s="10"/>
      <c r="C476" s="10"/>
      <c r="D476" s="10"/>
      <c r="E476" s="10"/>
      <c r="F476" s="10"/>
      <c r="G476" s="10"/>
      <c r="H476" s="10"/>
      <c r="I476" s="10"/>
      <c r="J476" s="4"/>
      <c r="K476" s="4"/>
      <c r="L476" s="4"/>
      <c r="M476" s="4"/>
      <c r="N476" s="11"/>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row>
    <row r="477" spans="1:40">
      <c r="A477" s="10"/>
      <c r="B477" s="10"/>
      <c r="C477" s="10"/>
      <c r="D477" s="10"/>
      <c r="E477" s="10"/>
      <c r="F477" s="10"/>
      <c r="G477" s="10"/>
      <c r="H477" s="10"/>
      <c r="I477" s="10"/>
      <c r="J477" s="4"/>
      <c r="K477" s="4"/>
      <c r="L477" s="4"/>
      <c r="M477" s="4"/>
      <c r="N477" s="11"/>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row>
    <row r="478" spans="1:40">
      <c r="A478" s="10"/>
      <c r="B478" s="10"/>
      <c r="C478" s="10"/>
      <c r="D478" s="10"/>
      <c r="E478" s="10"/>
      <c r="F478" s="10"/>
      <c r="G478" s="10"/>
      <c r="H478" s="10"/>
      <c r="I478" s="10"/>
      <c r="J478" s="4"/>
      <c r="K478" s="4"/>
      <c r="L478" s="4"/>
      <c r="M478" s="4"/>
      <c r="N478" s="11"/>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row>
    <row r="479" spans="1:40">
      <c r="A479" s="10"/>
      <c r="B479" s="10"/>
      <c r="C479" s="10"/>
      <c r="D479" s="10"/>
      <c r="E479" s="10"/>
      <c r="F479" s="10"/>
      <c r="G479" s="10"/>
      <c r="H479" s="10"/>
      <c r="I479" s="10"/>
      <c r="J479" s="4"/>
      <c r="K479" s="4"/>
      <c r="L479" s="4"/>
      <c r="M479" s="4"/>
      <c r="N479" s="11"/>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row>
    <row r="480" spans="1:40">
      <c r="A480" s="10"/>
      <c r="B480" s="10"/>
      <c r="C480" s="10"/>
      <c r="D480" s="10"/>
      <c r="E480" s="10"/>
      <c r="F480" s="10"/>
      <c r="G480" s="10"/>
      <c r="H480" s="10"/>
      <c r="I480" s="10"/>
      <c r="J480" s="4"/>
      <c r="K480" s="4"/>
      <c r="L480" s="4"/>
      <c r="M480" s="4"/>
      <c r="N480" s="11"/>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row>
    <row r="481" spans="1:40">
      <c r="A481" s="10"/>
      <c r="B481" s="10"/>
      <c r="C481" s="10"/>
      <c r="D481" s="10"/>
      <c r="E481" s="10"/>
      <c r="F481" s="10"/>
      <c r="G481" s="10"/>
      <c r="H481" s="10"/>
      <c r="I481" s="10"/>
      <c r="J481" s="4"/>
      <c r="K481" s="4"/>
      <c r="L481" s="4"/>
      <c r="M481" s="4"/>
      <c r="N481" s="11"/>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row>
    <row r="482" spans="1:40">
      <c r="A482" s="10"/>
      <c r="B482" s="10"/>
      <c r="C482" s="10"/>
      <c r="D482" s="10"/>
      <c r="E482" s="10"/>
      <c r="F482" s="10"/>
      <c r="G482" s="10"/>
      <c r="H482" s="10"/>
      <c r="I482" s="10"/>
      <c r="J482" s="4"/>
      <c r="K482" s="4"/>
      <c r="L482" s="4"/>
      <c r="M482" s="4"/>
      <c r="N482" s="11"/>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row>
    <row r="483" spans="1:40">
      <c r="A483" s="10"/>
      <c r="B483" s="10"/>
      <c r="C483" s="10"/>
      <c r="D483" s="10"/>
      <c r="E483" s="10"/>
      <c r="F483" s="10"/>
      <c r="G483" s="10"/>
      <c r="H483" s="10"/>
      <c r="I483" s="10"/>
      <c r="J483" s="4"/>
      <c r="K483" s="4"/>
      <c r="L483" s="4"/>
      <c r="M483" s="4"/>
      <c r="N483" s="11"/>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row>
    <row r="484" spans="1:40">
      <c r="A484" s="10"/>
      <c r="B484" s="10"/>
      <c r="C484" s="10"/>
      <c r="D484" s="10"/>
      <c r="E484" s="10"/>
      <c r="F484" s="10"/>
      <c r="G484" s="10"/>
      <c r="H484" s="10"/>
      <c r="I484" s="10"/>
      <c r="J484" s="4"/>
      <c r="K484" s="4"/>
      <c r="L484" s="4"/>
      <c r="M484" s="4"/>
      <c r="N484" s="11"/>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row>
    <row r="485" spans="1:40">
      <c r="A485" s="10"/>
      <c r="B485" s="10"/>
      <c r="C485" s="10"/>
      <c r="D485" s="10"/>
      <c r="E485" s="10"/>
      <c r="F485" s="10"/>
      <c r="G485" s="10"/>
      <c r="H485" s="10"/>
      <c r="I485" s="10"/>
      <c r="J485" s="4"/>
      <c r="K485" s="4"/>
      <c r="L485" s="4"/>
      <c r="M485" s="4"/>
      <c r="N485" s="11"/>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row>
    <row r="486" spans="1:40">
      <c r="A486" s="10"/>
      <c r="B486" s="10"/>
      <c r="C486" s="10"/>
      <c r="D486" s="10"/>
      <c r="E486" s="10"/>
      <c r="F486" s="10"/>
      <c r="G486" s="10"/>
      <c r="H486" s="10"/>
      <c r="I486" s="10"/>
      <c r="J486" s="4"/>
      <c r="K486" s="4"/>
      <c r="L486" s="4"/>
      <c r="M486" s="4"/>
      <c r="N486" s="11"/>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row>
    <row r="487" spans="1:40">
      <c r="A487" s="10"/>
      <c r="B487" s="10"/>
      <c r="C487" s="10"/>
      <c r="D487" s="10"/>
      <c r="E487" s="10"/>
      <c r="F487" s="10"/>
      <c r="G487" s="10"/>
      <c r="H487" s="10"/>
      <c r="I487" s="10"/>
      <c r="J487" s="4"/>
      <c r="K487" s="4"/>
      <c r="L487" s="4"/>
      <c r="M487" s="4"/>
      <c r="N487" s="11"/>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row>
    <row r="488" spans="1:40">
      <c r="A488" s="10"/>
      <c r="B488" s="10"/>
      <c r="C488" s="10"/>
      <c r="D488" s="10"/>
      <c r="E488" s="10"/>
      <c r="F488" s="10"/>
      <c r="G488" s="10"/>
      <c r="H488" s="10"/>
      <c r="I488" s="10"/>
      <c r="J488" s="4"/>
      <c r="K488" s="4"/>
      <c r="L488" s="4"/>
      <c r="M488" s="4"/>
      <c r="N488" s="11"/>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row>
    <row r="489" spans="1:40">
      <c r="A489" s="10"/>
      <c r="B489" s="10"/>
      <c r="C489" s="10"/>
      <c r="D489" s="10"/>
      <c r="E489" s="10"/>
      <c r="F489" s="10"/>
      <c r="G489" s="10"/>
      <c r="H489" s="10"/>
      <c r="I489" s="10"/>
      <c r="J489" s="4"/>
      <c r="K489" s="4"/>
      <c r="L489" s="4"/>
      <c r="M489" s="4"/>
      <c r="N489" s="11"/>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row>
    <row r="490" spans="1:40">
      <c r="A490" s="10"/>
      <c r="B490" s="10"/>
      <c r="C490" s="10"/>
      <c r="D490" s="10"/>
      <c r="E490" s="10"/>
      <c r="F490" s="10"/>
      <c r="G490" s="10"/>
      <c r="H490" s="10"/>
      <c r="I490" s="10"/>
      <c r="J490" s="4"/>
      <c r="K490" s="4"/>
      <c r="L490" s="4"/>
      <c r="M490" s="4"/>
      <c r="N490" s="11"/>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row>
    <row r="491" spans="1:40">
      <c r="A491" s="10"/>
      <c r="B491" s="10"/>
      <c r="C491" s="10"/>
      <c r="D491" s="10"/>
      <c r="E491" s="10"/>
      <c r="F491" s="10"/>
      <c r="G491" s="10"/>
      <c r="H491" s="10"/>
      <c r="I491" s="10"/>
      <c r="J491" s="4"/>
      <c r="K491" s="4"/>
      <c r="L491" s="4"/>
      <c r="M491" s="4"/>
      <c r="N491" s="11"/>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row>
    <row r="492" spans="1:40">
      <c r="A492" s="10"/>
      <c r="B492" s="10"/>
      <c r="C492" s="10"/>
      <c r="D492" s="10"/>
      <c r="E492" s="10"/>
      <c r="F492" s="10"/>
      <c r="G492" s="10"/>
      <c r="H492" s="10"/>
      <c r="I492" s="10"/>
      <c r="J492" s="4"/>
      <c r="K492" s="4"/>
      <c r="L492" s="4"/>
      <c r="M492" s="4"/>
      <c r="N492" s="11"/>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row>
    <row r="493" spans="1:40">
      <c r="A493" s="10"/>
      <c r="B493" s="10"/>
      <c r="C493" s="10"/>
      <c r="D493" s="10"/>
      <c r="E493" s="10"/>
      <c r="F493" s="10"/>
      <c r="G493" s="10"/>
      <c r="H493" s="10"/>
      <c r="I493" s="10"/>
      <c r="J493" s="4"/>
      <c r="K493" s="4"/>
      <c r="L493" s="4"/>
      <c r="M493" s="4"/>
      <c r="N493" s="11"/>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row>
    <row r="494" spans="1:40">
      <c r="A494" s="10"/>
      <c r="B494" s="10"/>
      <c r="C494" s="10"/>
      <c r="D494" s="10"/>
      <c r="E494" s="10"/>
      <c r="F494" s="10"/>
      <c r="G494" s="10"/>
      <c r="H494" s="10"/>
      <c r="I494" s="10"/>
      <c r="J494" s="4"/>
      <c r="K494" s="4"/>
      <c r="L494" s="4"/>
      <c r="M494" s="4"/>
      <c r="N494" s="11"/>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row>
    <row r="495" spans="1:40">
      <c r="A495" s="10"/>
      <c r="B495" s="10"/>
      <c r="C495" s="10"/>
      <c r="D495" s="10"/>
      <c r="E495" s="10"/>
      <c r="F495" s="10"/>
      <c r="G495" s="10"/>
      <c r="H495" s="10"/>
      <c r="I495" s="10"/>
      <c r="J495" s="4"/>
      <c r="K495" s="4"/>
      <c r="L495" s="4"/>
      <c r="M495" s="4"/>
      <c r="N495" s="11"/>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row>
    <row r="496" spans="1:40">
      <c r="A496" s="10"/>
      <c r="B496" s="10"/>
      <c r="C496" s="10"/>
      <c r="D496" s="10"/>
      <c r="E496" s="10"/>
      <c r="F496" s="10"/>
      <c r="G496" s="10"/>
      <c r="H496" s="10"/>
      <c r="I496" s="10"/>
      <c r="J496" s="4"/>
      <c r="K496" s="4"/>
      <c r="L496" s="4"/>
      <c r="M496" s="4"/>
      <c r="N496" s="11"/>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row>
    <row r="497" spans="1:40">
      <c r="A497" s="10"/>
      <c r="B497" s="10"/>
      <c r="C497" s="10"/>
      <c r="D497" s="10"/>
      <c r="E497" s="10"/>
      <c r="F497" s="10"/>
      <c r="G497" s="10"/>
      <c r="H497" s="10"/>
      <c r="I497" s="10"/>
      <c r="J497" s="4"/>
      <c r="K497" s="4"/>
      <c r="L497" s="4"/>
      <c r="M497" s="4"/>
      <c r="N497" s="11"/>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row>
    <row r="498" spans="1:40">
      <c r="A498" s="10"/>
      <c r="B498" s="10"/>
      <c r="C498" s="10"/>
      <c r="D498" s="10"/>
      <c r="E498" s="10"/>
      <c r="F498" s="10"/>
      <c r="G498" s="10"/>
      <c r="H498" s="10"/>
      <c r="I498" s="10"/>
      <c r="J498" s="4"/>
      <c r="K498" s="4"/>
      <c r="L498" s="4"/>
      <c r="M498" s="4"/>
      <c r="N498" s="11"/>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row>
    <row r="499" spans="1:40">
      <c r="A499" s="10"/>
      <c r="B499" s="10"/>
      <c r="C499" s="10"/>
      <c r="D499" s="10"/>
      <c r="E499" s="10"/>
      <c r="F499" s="10"/>
      <c r="G499" s="10"/>
      <c r="H499" s="10"/>
      <c r="I499" s="10"/>
      <c r="J499" s="4"/>
      <c r="K499" s="4"/>
      <c r="L499" s="4"/>
      <c r="M499" s="4"/>
      <c r="N499" s="11"/>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row>
    <row r="500" spans="1:40">
      <c r="A500" s="10"/>
      <c r="B500" s="10"/>
      <c r="C500" s="10"/>
      <c r="D500" s="10"/>
      <c r="E500" s="10"/>
      <c r="F500" s="10"/>
      <c r="G500" s="10"/>
      <c r="H500" s="10"/>
      <c r="I500" s="10"/>
      <c r="J500" s="4"/>
      <c r="K500" s="4"/>
      <c r="L500" s="4"/>
      <c r="M500" s="4"/>
      <c r="N500" s="11"/>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row>
    <row r="501" spans="1:40">
      <c r="A501" s="10"/>
      <c r="B501" s="10"/>
      <c r="C501" s="10"/>
      <c r="D501" s="10"/>
      <c r="E501" s="10"/>
      <c r="F501" s="10"/>
      <c r="G501" s="10"/>
      <c r="H501" s="10"/>
      <c r="I501" s="10"/>
      <c r="J501" s="4"/>
      <c r="K501" s="4"/>
      <c r="L501" s="4"/>
      <c r="M501" s="4"/>
      <c r="N501" s="11"/>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row>
    <row r="502" spans="1:40">
      <c r="A502" s="10"/>
      <c r="B502" s="10"/>
      <c r="C502" s="10"/>
      <c r="D502" s="10"/>
      <c r="E502" s="10"/>
      <c r="F502" s="10"/>
      <c r="G502" s="10"/>
      <c r="H502" s="10"/>
      <c r="I502" s="10"/>
      <c r="J502" s="4"/>
      <c r="K502" s="4"/>
      <c r="L502" s="4"/>
      <c r="M502" s="4"/>
      <c r="N502" s="11"/>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row>
    <row r="503" spans="1:40">
      <c r="A503" s="10"/>
      <c r="B503" s="10"/>
      <c r="C503" s="10"/>
      <c r="D503" s="10"/>
      <c r="E503" s="10"/>
      <c r="F503" s="10"/>
      <c r="G503" s="10"/>
      <c r="H503" s="10"/>
      <c r="I503" s="10"/>
      <c r="J503" s="4"/>
      <c r="K503" s="4"/>
      <c r="L503" s="4"/>
      <c r="M503" s="4"/>
      <c r="N503" s="11"/>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row>
    <row r="504" spans="1:40">
      <c r="A504" s="10"/>
      <c r="B504" s="10"/>
      <c r="C504" s="10"/>
      <c r="D504" s="10"/>
      <c r="E504" s="10"/>
      <c r="F504" s="10"/>
      <c r="G504" s="10"/>
      <c r="H504" s="10"/>
      <c r="I504" s="10"/>
      <c r="J504" s="4"/>
      <c r="K504" s="4"/>
      <c r="L504" s="4"/>
      <c r="M504" s="4"/>
      <c r="N504" s="11"/>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row>
    <row r="505" spans="1:40">
      <c r="A505" s="10"/>
      <c r="B505" s="10"/>
      <c r="C505" s="10"/>
      <c r="D505" s="10"/>
      <c r="E505" s="10"/>
      <c r="F505" s="10"/>
      <c r="G505" s="10"/>
      <c r="H505" s="10"/>
      <c r="I505" s="10"/>
      <c r="J505" s="4"/>
      <c r="K505" s="4"/>
      <c r="L505" s="4"/>
      <c r="M505" s="4"/>
      <c r="N505" s="11"/>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row>
    <row r="506" spans="1:40">
      <c r="A506" s="10"/>
      <c r="B506" s="10"/>
      <c r="C506" s="10"/>
      <c r="D506" s="10"/>
      <c r="E506" s="10"/>
      <c r="F506" s="10"/>
      <c r="G506" s="10"/>
      <c r="H506" s="10"/>
      <c r="I506" s="10"/>
      <c r="J506" s="4"/>
      <c r="K506" s="4"/>
      <c r="L506" s="4"/>
      <c r="M506" s="4"/>
      <c r="N506" s="11"/>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row>
    <row r="507" spans="1:40">
      <c r="A507" s="10"/>
      <c r="B507" s="10"/>
      <c r="C507" s="10"/>
      <c r="D507" s="10"/>
      <c r="E507" s="10"/>
      <c r="F507" s="10"/>
      <c r="G507" s="10"/>
      <c r="H507" s="10"/>
      <c r="I507" s="10"/>
      <c r="J507" s="4"/>
      <c r="K507" s="4"/>
      <c r="L507" s="4"/>
      <c r="M507" s="4"/>
      <c r="N507" s="11"/>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row>
    <row r="508" spans="1:40">
      <c r="A508" s="10"/>
      <c r="B508" s="10"/>
      <c r="C508" s="10"/>
      <c r="D508" s="10"/>
      <c r="E508" s="10"/>
      <c r="F508" s="10"/>
      <c r="G508" s="10"/>
      <c r="H508" s="10"/>
      <c r="I508" s="10"/>
      <c r="J508" s="4"/>
      <c r="K508" s="4"/>
      <c r="L508" s="4"/>
      <c r="M508" s="4"/>
      <c r="N508" s="11"/>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row>
    <row r="509" spans="1:40">
      <c r="A509" s="10"/>
      <c r="B509" s="10"/>
      <c r="C509" s="10"/>
      <c r="D509" s="10"/>
      <c r="E509" s="10"/>
      <c r="F509" s="10"/>
      <c r="G509" s="10"/>
      <c r="H509" s="10"/>
      <c r="I509" s="10"/>
      <c r="J509" s="4"/>
      <c r="K509" s="4"/>
      <c r="L509" s="4"/>
      <c r="M509" s="4"/>
      <c r="N509" s="11"/>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row>
    <row r="510" spans="1:40">
      <c r="A510" s="10"/>
      <c r="B510" s="10"/>
      <c r="C510" s="10"/>
      <c r="D510" s="10"/>
      <c r="E510" s="10"/>
      <c r="F510" s="10"/>
      <c r="G510" s="10"/>
      <c r="H510" s="10"/>
      <c r="I510" s="10"/>
      <c r="J510" s="4"/>
      <c r="K510" s="4"/>
      <c r="L510" s="4"/>
      <c r="M510" s="4"/>
      <c r="N510" s="11"/>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row>
    <row r="511" spans="1:40">
      <c r="A511" s="10"/>
      <c r="B511" s="10"/>
      <c r="C511" s="10"/>
      <c r="D511" s="10"/>
      <c r="E511" s="10"/>
      <c r="F511" s="10"/>
      <c r="G511" s="10"/>
      <c r="H511" s="10"/>
      <c r="I511" s="10"/>
      <c r="J511" s="4"/>
      <c r="K511" s="4"/>
      <c r="L511" s="4"/>
      <c r="M511" s="4"/>
      <c r="N511" s="11"/>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row>
    <row r="512" spans="1:40">
      <c r="A512" s="10"/>
      <c r="B512" s="10"/>
      <c r="C512" s="10"/>
      <c r="D512" s="10"/>
      <c r="E512" s="10"/>
      <c r="F512" s="10"/>
      <c r="G512" s="10"/>
      <c r="H512" s="10"/>
      <c r="I512" s="10"/>
      <c r="J512" s="4"/>
      <c r="K512" s="4"/>
      <c r="L512" s="4"/>
      <c r="M512" s="4"/>
      <c r="N512" s="11"/>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row>
    <row r="513" spans="1:40">
      <c r="A513" s="10"/>
      <c r="B513" s="10"/>
      <c r="C513" s="10"/>
      <c r="D513" s="10"/>
      <c r="E513" s="10"/>
      <c r="F513" s="10"/>
      <c r="G513" s="10"/>
      <c r="H513" s="10"/>
      <c r="I513" s="10"/>
      <c r="J513" s="4"/>
      <c r="K513" s="4"/>
      <c r="L513" s="4"/>
      <c r="M513" s="4"/>
      <c r="N513" s="11"/>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row>
    <row r="514" spans="1:40">
      <c r="A514" s="10"/>
      <c r="B514" s="10"/>
      <c r="C514" s="10"/>
      <c r="D514" s="10"/>
      <c r="E514" s="10"/>
      <c r="F514" s="10"/>
      <c r="G514" s="10"/>
      <c r="H514" s="10"/>
      <c r="I514" s="10"/>
      <c r="J514" s="4"/>
      <c r="K514" s="4"/>
      <c r="L514" s="4"/>
      <c r="M514" s="4"/>
      <c r="N514" s="11"/>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row>
    <row r="515" spans="1:40">
      <c r="A515" s="10"/>
      <c r="B515" s="10"/>
      <c r="C515" s="10"/>
      <c r="D515" s="10"/>
      <c r="E515" s="10"/>
      <c r="F515" s="10"/>
      <c r="G515" s="10"/>
      <c r="H515" s="10"/>
      <c r="I515" s="10"/>
      <c r="J515" s="4"/>
      <c r="K515" s="4"/>
      <c r="L515" s="4"/>
      <c r="M515" s="4"/>
      <c r="N515" s="11"/>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row>
    <row r="516" spans="1:40">
      <c r="A516" s="10"/>
      <c r="B516" s="10"/>
      <c r="C516" s="10"/>
      <c r="D516" s="10"/>
      <c r="E516" s="10"/>
      <c r="F516" s="10"/>
      <c r="G516" s="10"/>
      <c r="H516" s="10"/>
      <c r="I516" s="10"/>
      <c r="J516" s="4"/>
      <c r="K516" s="4"/>
      <c r="L516" s="4"/>
      <c r="M516" s="4"/>
      <c r="N516" s="11"/>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row>
    <row r="517" spans="1:40">
      <c r="A517" s="10"/>
      <c r="B517" s="10"/>
      <c r="C517" s="10"/>
      <c r="D517" s="10"/>
      <c r="E517" s="10"/>
      <c r="F517" s="10"/>
      <c r="G517" s="10"/>
      <c r="H517" s="10"/>
      <c r="I517" s="10"/>
      <c r="J517" s="4"/>
      <c r="K517" s="4"/>
      <c r="L517" s="4"/>
      <c r="M517" s="4"/>
      <c r="N517" s="11"/>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row>
    <row r="518" spans="1:40">
      <c r="A518" s="10"/>
      <c r="B518" s="10"/>
      <c r="C518" s="10"/>
      <c r="D518" s="10"/>
      <c r="E518" s="10"/>
      <c r="F518" s="10"/>
      <c r="G518" s="10"/>
      <c r="H518" s="10"/>
      <c r="I518" s="10"/>
      <c r="J518" s="4"/>
      <c r="K518" s="4"/>
      <c r="L518" s="4"/>
      <c r="M518" s="4"/>
      <c r="N518" s="11"/>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row>
    <row r="519" spans="1:40">
      <c r="A519" s="10"/>
      <c r="B519" s="10"/>
      <c r="C519" s="10"/>
      <c r="D519" s="10"/>
      <c r="E519" s="10"/>
      <c r="F519" s="10"/>
      <c r="G519" s="10"/>
      <c r="H519" s="10"/>
      <c r="I519" s="10"/>
      <c r="J519" s="4"/>
      <c r="K519" s="4"/>
      <c r="L519" s="4"/>
      <c r="M519" s="4"/>
      <c r="N519" s="11"/>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row>
    <row r="520" spans="1:40">
      <c r="A520" s="10"/>
      <c r="B520" s="10"/>
      <c r="C520" s="10"/>
      <c r="D520" s="10"/>
      <c r="E520" s="10"/>
      <c r="F520" s="10"/>
      <c r="G520" s="10"/>
      <c r="H520" s="10"/>
      <c r="I520" s="10"/>
      <c r="J520" s="4"/>
      <c r="K520" s="4"/>
      <c r="L520" s="4"/>
      <c r="M520" s="4"/>
      <c r="N520" s="11"/>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row>
    <row r="521" spans="1:40">
      <c r="A521" s="10"/>
      <c r="B521" s="10"/>
      <c r="C521" s="10"/>
      <c r="D521" s="10"/>
      <c r="E521" s="10"/>
      <c r="F521" s="10"/>
      <c r="G521" s="10"/>
      <c r="H521" s="10"/>
      <c r="I521" s="10"/>
      <c r="J521" s="4"/>
      <c r="K521" s="4"/>
      <c r="L521" s="4"/>
      <c r="M521" s="4"/>
      <c r="N521" s="11"/>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row>
    <row r="522" spans="1:40">
      <c r="A522" s="10"/>
      <c r="B522" s="10"/>
      <c r="C522" s="10"/>
      <c r="D522" s="10"/>
      <c r="E522" s="10"/>
      <c r="F522" s="10"/>
      <c r="G522" s="10"/>
      <c r="H522" s="10"/>
      <c r="I522" s="10"/>
      <c r="J522" s="4"/>
      <c r="K522" s="4"/>
      <c r="L522" s="4"/>
      <c r="M522" s="4"/>
      <c r="N522" s="11"/>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row>
    <row r="523" spans="1:40">
      <c r="A523" s="10"/>
      <c r="B523" s="10"/>
      <c r="C523" s="10"/>
      <c r="D523" s="10"/>
      <c r="E523" s="10"/>
      <c r="F523" s="10"/>
      <c r="G523" s="10"/>
      <c r="H523" s="10"/>
      <c r="I523" s="10"/>
      <c r="J523" s="4"/>
      <c r="K523" s="4"/>
      <c r="L523" s="4"/>
      <c r="M523" s="4"/>
      <c r="N523" s="11"/>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row>
    <row r="524" spans="1:40">
      <c r="A524" s="10"/>
      <c r="B524" s="10"/>
      <c r="C524" s="10"/>
      <c r="D524" s="10"/>
      <c r="E524" s="10"/>
      <c r="F524" s="10"/>
      <c r="G524" s="10"/>
      <c r="H524" s="10"/>
      <c r="I524" s="10"/>
      <c r="J524" s="4"/>
      <c r="K524" s="4"/>
      <c r="L524" s="4"/>
      <c r="M524" s="4"/>
      <c r="N524" s="11"/>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row>
    <row r="525" spans="1:40">
      <c r="A525" s="10"/>
      <c r="B525" s="10"/>
      <c r="C525" s="10"/>
      <c r="D525" s="10"/>
      <c r="E525" s="10"/>
      <c r="F525" s="10"/>
      <c r="G525" s="10"/>
      <c r="H525" s="10"/>
      <c r="I525" s="10"/>
      <c r="J525" s="4"/>
      <c r="K525" s="4"/>
      <c r="L525" s="4"/>
      <c r="M525" s="4"/>
      <c r="N525" s="11"/>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row>
    <row r="526" spans="1:40">
      <c r="A526" s="10"/>
      <c r="B526" s="10"/>
      <c r="C526" s="10"/>
      <c r="D526" s="10"/>
      <c r="E526" s="10"/>
      <c r="F526" s="10"/>
      <c r="G526" s="10"/>
      <c r="H526" s="10"/>
      <c r="I526" s="10"/>
      <c r="J526" s="4"/>
      <c r="K526" s="4"/>
      <c r="L526" s="4"/>
      <c r="M526" s="4"/>
      <c r="N526" s="11"/>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row>
    <row r="527" spans="1:40">
      <c r="A527" s="10"/>
      <c r="B527" s="10"/>
      <c r="C527" s="10"/>
      <c r="D527" s="10"/>
      <c r="E527" s="10"/>
      <c r="F527" s="10"/>
      <c r="G527" s="10"/>
      <c r="H527" s="10"/>
      <c r="I527" s="10"/>
      <c r="J527" s="4"/>
      <c r="K527" s="4"/>
      <c r="L527" s="4"/>
      <c r="M527" s="4"/>
      <c r="N527" s="11"/>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row>
    <row r="528" spans="1:40">
      <c r="A528" s="10"/>
      <c r="B528" s="10"/>
      <c r="C528" s="10"/>
      <c r="D528" s="10"/>
      <c r="E528" s="10"/>
      <c r="F528" s="10"/>
      <c r="G528" s="10"/>
      <c r="H528" s="10"/>
      <c r="I528" s="10"/>
      <c r="J528" s="4"/>
      <c r="K528" s="4"/>
      <c r="L528" s="4"/>
      <c r="M528" s="4"/>
      <c r="N528" s="11"/>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row>
    <row r="529" spans="1:40">
      <c r="A529" s="10"/>
      <c r="B529" s="10"/>
      <c r="C529" s="10"/>
      <c r="D529" s="10"/>
      <c r="E529" s="10"/>
      <c r="F529" s="10"/>
      <c r="G529" s="10"/>
      <c r="H529" s="10"/>
      <c r="I529" s="10"/>
      <c r="J529" s="4"/>
      <c r="K529" s="4"/>
      <c r="L529" s="4"/>
      <c r="M529" s="4"/>
      <c r="N529" s="11"/>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row>
    <row r="530" spans="1:40">
      <c r="A530" s="10"/>
      <c r="B530" s="10"/>
      <c r="C530" s="10"/>
      <c r="D530" s="10"/>
      <c r="E530" s="10"/>
      <c r="F530" s="10"/>
      <c r="G530" s="10"/>
      <c r="H530" s="10"/>
      <c r="I530" s="10"/>
      <c r="J530" s="4"/>
      <c r="K530" s="4"/>
      <c r="L530" s="4"/>
      <c r="M530" s="4"/>
      <c r="N530" s="11"/>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row>
    <row r="531" spans="1:40">
      <c r="A531" s="10"/>
      <c r="B531" s="10"/>
      <c r="C531" s="10"/>
      <c r="D531" s="10"/>
      <c r="E531" s="10"/>
      <c r="F531" s="10"/>
      <c r="G531" s="10"/>
      <c r="H531" s="10"/>
      <c r="I531" s="10"/>
      <c r="J531" s="4"/>
      <c r="K531" s="4"/>
      <c r="L531" s="4"/>
      <c r="M531" s="4"/>
      <c r="N531" s="11"/>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row>
    <row r="532" spans="1:40">
      <c r="A532" s="10"/>
      <c r="B532" s="10"/>
      <c r="C532" s="10"/>
      <c r="D532" s="10"/>
      <c r="E532" s="10"/>
      <c r="F532" s="10"/>
      <c r="G532" s="10"/>
      <c r="H532" s="10"/>
      <c r="I532" s="10"/>
      <c r="J532" s="4"/>
      <c r="K532" s="4"/>
      <c r="L532" s="4"/>
      <c r="M532" s="4"/>
      <c r="N532" s="11"/>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row>
    <row r="533" spans="1:40">
      <c r="A533" s="10"/>
      <c r="B533" s="10"/>
      <c r="C533" s="10"/>
      <c r="D533" s="10"/>
      <c r="E533" s="10"/>
      <c r="F533" s="10"/>
      <c r="G533" s="10"/>
      <c r="H533" s="10"/>
      <c r="I533" s="10"/>
      <c r="J533" s="4"/>
      <c r="K533" s="4"/>
      <c r="L533" s="4"/>
      <c r="M533" s="4"/>
      <c r="N533" s="11"/>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row>
    <row r="534" spans="1:40">
      <c r="A534" s="10"/>
      <c r="B534" s="10"/>
      <c r="C534" s="10"/>
      <c r="D534" s="10"/>
      <c r="E534" s="10"/>
      <c r="F534" s="10"/>
      <c r="G534" s="10"/>
      <c r="H534" s="10"/>
      <c r="I534" s="10"/>
      <c r="J534" s="4"/>
      <c r="K534" s="4"/>
      <c r="L534" s="4"/>
      <c r="M534" s="4"/>
      <c r="N534" s="11"/>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row>
    <row r="535" spans="1:40">
      <c r="A535" s="10"/>
      <c r="B535" s="10"/>
      <c r="C535" s="10"/>
      <c r="D535" s="10"/>
      <c r="E535" s="10"/>
      <c r="F535" s="10"/>
      <c r="G535" s="10"/>
      <c r="H535" s="10"/>
      <c r="I535" s="10"/>
      <c r="J535" s="4"/>
      <c r="K535" s="4"/>
      <c r="L535" s="4"/>
      <c r="M535" s="4"/>
      <c r="N535" s="11"/>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row>
    <row r="536" spans="1:40">
      <c r="A536" s="10"/>
      <c r="B536" s="10"/>
      <c r="C536" s="10"/>
      <c r="D536" s="10"/>
      <c r="E536" s="10"/>
      <c r="F536" s="10"/>
      <c r="G536" s="10"/>
      <c r="H536" s="10"/>
      <c r="I536" s="10"/>
      <c r="J536" s="4"/>
      <c r="K536" s="4"/>
      <c r="L536" s="4"/>
      <c r="M536" s="4"/>
      <c r="N536" s="11"/>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row>
    <row r="537" spans="1:40">
      <c r="A537" s="10"/>
      <c r="B537" s="10"/>
      <c r="C537" s="10"/>
      <c r="D537" s="10"/>
      <c r="E537" s="10"/>
      <c r="F537" s="10"/>
      <c r="G537" s="10"/>
      <c r="H537" s="10"/>
      <c r="I537" s="10"/>
      <c r="J537" s="4"/>
      <c r="K537" s="4"/>
      <c r="L537" s="4"/>
      <c r="M537" s="4"/>
      <c r="N537" s="11"/>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row>
    <row r="538" spans="1:40">
      <c r="A538" s="10"/>
      <c r="B538" s="10"/>
      <c r="C538" s="10"/>
      <c r="D538" s="10"/>
      <c r="E538" s="10"/>
      <c r="F538" s="10"/>
      <c r="G538" s="10"/>
      <c r="H538" s="10"/>
      <c r="I538" s="10"/>
      <c r="J538" s="4"/>
      <c r="K538" s="4"/>
      <c r="L538" s="4"/>
      <c r="M538" s="4"/>
      <c r="N538" s="11"/>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row>
    <row r="539" spans="1:40">
      <c r="A539" s="10"/>
      <c r="B539" s="10"/>
      <c r="C539" s="10"/>
      <c r="D539" s="10"/>
      <c r="E539" s="10"/>
      <c r="F539" s="10"/>
      <c r="G539" s="10"/>
      <c r="H539" s="10"/>
      <c r="I539" s="10"/>
      <c r="J539" s="4"/>
      <c r="K539" s="4"/>
      <c r="L539" s="4"/>
      <c r="M539" s="4"/>
      <c r="N539" s="11"/>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row>
    <row r="540" spans="1:40">
      <c r="A540" s="10"/>
      <c r="B540" s="10"/>
      <c r="C540" s="10"/>
      <c r="D540" s="10"/>
      <c r="E540" s="10"/>
      <c r="F540" s="10"/>
      <c r="G540" s="10"/>
      <c r="H540" s="10"/>
      <c r="I540" s="10"/>
      <c r="J540" s="4"/>
      <c r="K540" s="4"/>
      <c r="L540" s="4"/>
      <c r="M540" s="4"/>
      <c r="N540" s="11"/>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row>
    <row r="541" spans="1:40">
      <c r="A541" s="10"/>
      <c r="B541" s="10"/>
      <c r="C541" s="10"/>
      <c r="D541" s="10"/>
      <c r="E541" s="10"/>
      <c r="F541" s="10"/>
      <c r="G541" s="10"/>
      <c r="H541" s="10"/>
      <c r="I541" s="10"/>
      <c r="J541" s="4"/>
      <c r="K541" s="4"/>
      <c r="L541" s="4"/>
      <c r="M541" s="4"/>
      <c r="N541" s="11"/>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row>
    <row r="542" spans="1:40">
      <c r="A542" s="10"/>
      <c r="B542" s="10"/>
      <c r="C542" s="10"/>
      <c r="D542" s="10"/>
      <c r="E542" s="10"/>
      <c r="F542" s="10"/>
      <c r="G542" s="10"/>
      <c r="H542" s="10"/>
      <c r="I542" s="10"/>
      <c r="J542" s="4"/>
      <c r="K542" s="4"/>
      <c r="L542" s="4"/>
      <c r="M542" s="4"/>
      <c r="N542" s="11"/>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row>
    <row r="543" spans="1:40">
      <c r="A543" s="10"/>
      <c r="B543" s="10"/>
      <c r="C543" s="10"/>
      <c r="D543" s="10"/>
      <c r="E543" s="10"/>
      <c r="F543" s="10"/>
      <c r="G543" s="10"/>
      <c r="H543" s="10"/>
      <c r="I543" s="10"/>
      <c r="J543" s="4"/>
      <c r="K543" s="4"/>
      <c r="L543" s="4"/>
      <c r="M543" s="4"/>
      <c r="N543" s="11"/>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row>
    <row r="544" spans="1:40">
      <c r="A544" s="10"/>
      <c r="B544" s="10"/>
      <c r="C544" s="10"/>
      <c r="D544" s="10"/>
      <c r="E544" s="10"/>
      <c r="F544" s="10"/>
      <c r="G544" s="10"/>
      <c r="H544" s="10"/>
      <c r="I544" s="10"/>
      <c r="J544" s="4"/>
      <c r="K544" s="4"/>
      <c r="L544" s="4"/>
      <c r="M544" s="4"/>
      <c r="N544" s="11"/>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row>
    <row r="545" spans="1:40">
      <c r="A545" s="10"/>
      <c r="B545" s="10"/>
      <c r="C545" s="10"/>
      <c r="D545" s="10"/>
      <c r="E545" s="10"/>
      <c r="F545" s="10"/>
      <c r="G545" s="10"/>
      <c r="H545" s="10"/>
      <c r="I545" s="10"/>
      <c r="J545" s="4"/>
      <c r="K545" s="4"/>
      <c r="L545" s="4"/>
      <c r="M545" s="4"/>
      <c r="N545" s="11"/>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row>
    <row r="546" spans="1:40">
      <c r="A546" s="10"/>
      <c r="B546" s="10"/>
      <c r="C546" s="10"/>
      <c r="D546" s="10"/>
      <c r="E546" s="10"/>
      <c r="F546" s="10"/>
      <c r="G546" s="10"/>
      <c r="H546" s="10"/>
      <c r="I546" s="10"/>
      <c r="J546" s="4"/>
      <c r="K546" s="4"/>
      <c r="L546" s="4"/>
      <c r="M546" s="4"/>
      <c r="N546" s="11"/>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row>
    <row r="547" spans="1:40">
      <c r="A547" s="10"/>
      <c r="B547" s="10"/>
      <c r="C547" s="10"/>
      <c r="D547" s="10"/>
      <c r="E547" s="10"/>
      <c r="F547" s="10"/>
      <c r="G547" s="10"/>
      <c r="H547" s="10"/>
      <c r="I547" s="10"/>
      <c r="J547" s="4"/>
      <c r="K547" s="4"/>
      <c r="L547" s="4"/>
      <c r="M547" s="4"/>
      <c r="N547" s="11"/>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row>
    <row r="548" spans="1:40">
      <c r="A548" s="10"/>
      <c r="B548" s="10"/>
      <c r="C548" s="10"/>
      <c r="D548" s="10"/>
      <c r="E548" s="10"/>
      <c r="F548" s="10"/>
      <c r="G548" s="10"/>
      <c r="H548" s="10"/>
      <c r="I548" s="10"/>
      <c r="J548" s="4"/>
      <c r="K548" s="4"/>
      <c r="L548" s="4"/>
      <c r="M548" s="4"/>
      <c r="N548" s="11"/>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row>
    <row r="549" spans="1:40">
      <c r="A549" s="10"/>
      <c r="B549" s="10"/>
      <c r="C549" s="10"/>
      <c r="D549" s="10"/>
      <c r="E549" s="10"/>
      <c r="F549" s="10"/>
      <c r="G549" s="10"/>
      <c r="H549" s="10"/>
      <c r="I549" s="10"/>
      <c r="J549" s="4"/>
      <c r="K549" s="4"/>
      <c r="L549" s="4"/>
      <c r="M549" s="4"/>
      <c r="N549" s="11"/>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row>
    <row r="550" spans="1:40">
      <c r="A550" s="10"/>
      <c r="B550" s="10"/>
      <c r="C550" s="10"/>
      <c r="D550" s="10"/>
      <c r="E550" s="10"/>
      <c r="F550" s="10"/>
      <c r="G550" s="10"/>
      <c r="H550" s="10"/>
      <c r="I550" s="10"/>
      <c r="J550" s="4"/>
      <c r="K550" s="4"/>
      <c r="L550" s="4"/>
      <c r="M550" s="4"/>
      <c r="N550" s="11"/>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row>
    <row r="551" spans="1:40">
      <c r="A551" s="10"/>
      <c r="B551" s="10"/>
      <c r="C551" s="10"/>
      <c r="D551" s="10"/>
      <c r="E551" s="10"/>
      <c r="F551" s="10"/>
      <c r="G551" s="10"/>
      <c r="H551" s="10"/>
      <c r="I551" s="10"/>
      <c r="J551" s="4"/>
      <c r="K551" s="4"/>
      <c r="L551" s="4"/>
      <c r="M551" s="4"/>
      <c r="N551" s="11"/>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row>
    <row r="552" spans="1:40">
      <c r="A552" s="10"/>
      <c r="B552" s="10"/>
      <c r="C552" s="10"/>
      <c r="D552" s="10"/>
      <c r="E552" s="10"/>
      <c r="F552" s="10"/>
      <c r="G552" s="10"/>
      <c r="H552" s="10"/>
      <c r="I552" s="10"/>
      <c r="J552" s="4"/>
      <c r="K552" s="4"/>
      <c r="L552" s="4"/>
      <c r="M552" s="4"/>
      <c r="N552" s="11"/>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row>
    <row r="553" spans="1:40">
      <c r="A553" s="10"/>
      <c r="B553" s="10"/>
      <c r="C553" s="10"/>
      <c r="D553" s="10"/>
      <c r="E553" s="10"/>
      <c r="F553" s="10"/>
      <c r="G553" s="10"/>
      <c r="H553" s="10"/>
      <c r="I553" s="10"/>
      <c r="J553" s="4"/>
      <c r="K553" s="4"/>
      <c r="L553" s="4"/>
      <c r="M553" s="4"/>
      <c r="N553" s="11"/>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row>
    <row r="554" spans="1:40">
      <c r="A554" s="10"/>
      <c r="B554" s="10"/>
      <c r="C554" s="10"/>
      <c r="D554" s="10"/>
      <c r="E554" s="10"/>
      <c r="F554" s="10"/>
      <c r="G554" s="10"/>
      <c r="H554" s="10"/>
      <c r="I554" s="10"/>
      <c r="J554" s="4"/>
      <c r="K554" s="4"/>
      <c r="L554" s="4"/>
      <c r="M554" s="4"/>
      <c r="N554" s="11"/>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row>
    <row r="555" spans="1:40">
      <c r="A555" s="10"/>
      <c r="B555" s="10"/>
      <c r="C555" s="10"/>
      <c r="D555" s="10"/>
      <c r="E555" s="10"/>
      <c r="F555" s="10"/>
      <c r="G555" s="10"/>
      <c r="H555" s="10"/>
      <c r="I555" s="10"/>
      <c r="J555" s="4"/>
      <c r="K555" s="4"/>
      <c r="L555" s="4"/>
      <c r="M555" s="4"/>
      <c r="N555" s="11"/>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row>
    <row r="556" spans="1:40">
      <c r="A556" s="10"/>
      <c r="B556" s="10"/>
      <c r="C556" s="10"/>
      <c r="D556" s="10"/>
      <c r="E556" s="10"/>
      <c r="F556" s="10"/>
      <c r="G556" s="10"/>
      <c r="H556" s="10"/>
      <c r="I556" s="10"/>
      <c r="J556" s="4"/>
      <c r="K556" s="4"/>
      <c r="L556" s="4"/>
      <c r="M556" s="4"/>
      <c r="N556" s="11"/>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row>
    <row r="557" spans="1:40">
      <c r="A557" s="10"/>
      <c r="B557" s="10"/>
      <c r="C557" s="10"/>
      <c r="D557" s="10"/>
      <c r="E557" s="10"/>
      <c r="F557" s="10"/>
      <c r="G557" s="10"/>
      <c r="H557" s="10"/>
      <c r="I557" s="10"/>
      <c r="J557" s="4"/>
      <c r="K557" s="4"/>
      <c r="L557" s="4"/>
      <c r="M557" s="4"/>
      <c r="N557" s="11"/>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row>
    <row r="558" spans="1:40">
      <c r="A558" s="10"/>
      <c r="B558" s="10"/>
      <c r="C558" s="10"/>
      <c r="D558" s="10"/>
      <c r="E558" s="10"/>
      <c r="F558" s="10"/>
      <c r="G558" s="10"/>
      <c r="H558" s="10"/>
      <c r="I558" s="10"/>
      <c r="J558" s="4"/>
      <c r="K558" s="4"/>
      <c r="L558" s="4"/>
      <c r="M558" s="4"/>
      <c r="N558" s="11"/>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row>
    <row r="559" spans="1:40">
      <c r="A559" s="10"/>
      <c r="B559" s="10"/>
      <c r="C559" s="10"/>
      <c r="D559" s="10"/>
      <c r="E559" s="10"/>
      <c r="F559" s="10"/>
      <c r="G559" s="10"/>
      <c r="H559" s="10"/>
      <c r="I559" s="10"/>
      <c r="J559" s="4"/>
      <c r="K559" s="4"/>
      <c r="L559" s="4"/>
      <c r="M559" s="4"/>
      <c r="N559" s="11"/>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row>
    <row r="560" spans="1:40">
      <c r="A560" s="10"/>
      <c r="B560" s="10"/>
      <c r="C560" s="10"/>
      <c r="D560" s="10"/>
      <c r="E560" s="10"/>
      <c r="F560" s="10"/>
      <c r="G560" s="10"/>
      <c r="H560" s="10"/>
      <c r="I560" s="10"/>
      <c r="J560" s="4"/>
      <c r="K560" s="4"/>
      <c r="L560" s="4"/>
      <c r="M560" s="4"/>
      <c r="N560" s="11"/>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row>
    <row r="561" spans="1:40">
      <c r="A561" s="10"/>
      <c r="B561" s="10"/>
      <c r="C561" s="10"/>
      <c r="D561" s="10"/>
      <c r="E561" s="10"/>
      <c r="F561" s="10"/>
      <c r="G561" s="10"/>
      <c r="H561" s="10"/>
      <c r="I561" s="10"/>
      <c r="J561" s="4"/>
      <c r="K561" s="4"/>
      <c r="L561" s="4"/>
      <c r="M561" s="4"/>
      <c r="N561" s="11"/>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row>
    <row r="562" spans="1:40">
      <c r="A562" s="10"/>
      <c r="B562" s="10"/>
      <c r="C562" s="10"/>
      <c r="D562" s="10"/>
      <c r="E562" s="10"/>
      <c r="F562" s="10"/>
      <c r="G562" s="10"/>
      <c r="H562" s="10"/>
      <c r="I562" s="10"/>
      <c r="J562" s="4"/>
      <c r="K562" s="4"/>
      <c r="L562" s="4"/>
      <c r="M562" s="4"/>
      <c r="N562" s="11"/>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row>
    <row r="563" spans="1:40">
      <c r="A563" s="10"/>
      <c r="B563" s="10"/>
      <c r="C563" s="10"/>
      <c r="D563" s="10"/>
      <c r="E563" s="10"/>
      <c r="F563" s="10"/>
      <c r="G563" s="10"/>
      <c r="H563" s="10"/>
      <c r="I563" s="10"/>
      <c r="J563" s="4"/>
      <c r="K563" s="4"/>
      <c r="L563" s="4"/>
      <c r="M563" s="4"/>
      <c r="N563" s="11"/>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row>
    <row r="564" spans="1:40">
      <c r="A564" s="10"/>
      <c r="B564" s="10"/>
      <c r="C564" s="10"/>
      <c r="D564" s="10"/>
      <c r="E564" s="10"/>
      <c r="F564" s="10"/>
      <c r="G564" s="10"/>
      <c r="H564" s="10"/>
      <c r="I564" s="10"/>
      <c r="J564" s="4"/>
      <c r="K564" s="4"/>
      <c r="L564" s="4"/>
      <c r="M564" s="4"/>
      <c r="N564" s="11"/>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row>
    <row r="565" spans="1:40">
      <c r="A565" s="10"/>
      <c r="B565" s="10"/>
      <c r="C565" s="10"/>
      <c r="D565" s="10"/>
      <c r="E565" s="10"/>
      <c r="F565" s="10"/>
      <c r="G565" s="10"/>
      <c r="H565" s="10"/>
      <c r="I565" s="10"/>
      <c r="J565" s="4"/>
      <c r="K565" s="4"/>
      <c r="L565" s="4"/>
      <c r="M565" s="4"/>
      <c r="N565" s="11"/>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row>
    <row r="566" spans="1:40">
      <c r="A566" s="10"/>
      <c r="B566" s="10"/>
      <c r="C566" s="10"/>
      <c r="D566" s="10"/>
      <c r="E566" s="10"/>
      <c r="F566" s="10"/>
      <c r="G566" s="10"/>
      <c r="H566" s="10"/>
      <c r="I566" s="10"/>
      <c r="J566" s="4"/>
      <c r="K566" s="4"/>
      <c r="L566" s="4"/>
      <c r="M566" s="4"/>
      <c r="N566" s="11"/>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row>
    <row r="567" spans="1:40">
      <c r="A567" s="10"/>
      <c r="B567" s="10"/>
      <c r="C567" s="10"/>
      <c r="D567" s="10"/>
      <c r="E567" s="10"/>
      <c r="F567" s="10"/>
      <c r="G567" s="10"/>
      <c r="H567" s="10"/>
      <c r="I567" s="10"/>
      <c r="J567" s="4"/>
      <c r="K567" s="4"/>
      <c r="L567" s="4"/>
      <c r="M567" s="4"/>
      <c r="N567" s="11"/>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row>
    <row r="568" spans="1:40">
      <c r="A568" s="10"/>
      <c r="B568" s="10"/>
      <c r="C568" s="10"/>
      <c r="D568" s="10"/>
      <c r="E568" s="10"/>
      <c r="F568" s="10"/>
      <c r="G568" s="10"/>
      <c r="H568" s="10"/>
      <c r="I568" s="10"/>
      <c r="J568" s="4"/>
      <c r="K568" s="4"/>
      <c r="L568" s="4"/>
      <c r="M568" s="4"/>
      <c r="N568" s="11"/>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row>
    <row r="569" spans="1:40">
      <c r="A569" s="10"/>
      <c r="B569" s="10"/>
      <c r="C569" s="10"/>
      <c r="D569" s="10"/>
      <c r="E569" s="10"/>
      <c r="F569" s="10"/>
      <c r="G569" s="10"/>
      <c r="H569" s="10"/>
      <c r="I569" s="10"/>
      <c r="J569" s="4"/>
      <c r="K569" s="4"/>
      <c r="L569" s="4"/>
      <c r="M569" s="4"/>
      <c r="N569" s="11"/>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row>
    <row r="570" spans="1:40">
      <c r="A570" s="10"/>
      <c r="B570" s="10"/>
      <c r="C570" s="10"/>
      <c r="D570" s="10"/>
      <c r="E570" s="10"/>
      <c r="F570" s="10"/>
      <c r="G570" s="10"/>
      <c r="H570" s="10"/>
      <c r="I570" s="10"/>
      <c r="J570" s="4"/>
      <c r="K570" s="4"/>
      <c r="L570" s="4"/>
      <c r="M570" s="4"/>
      <c r="N570" s="11"/>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row>
    <row r="571" spans="1:40">
      <c r="A571" s="10"/>
      <c r="B571" s="10"/>
      <c r="C571" s="10"/>
      <c r="D571" s="10"/>
      <c r="E571" s="10"/>
      <c r="F571" s="10"/>
      <c r="G571" s="10"/>
      <c r="H571" s="10"/>
      <c r="I571" s="10"/>
      <c r="J571" s="4"/>
      <c r="K571" s="4"/>
      <c r="L571" s="4"/>
      <c r="M571" s="4"/>
      <c r="N571" s="11"/>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row>
    <row r="572" spans="1:40">
      <c r="A572" s="10"/>
      <c r="B572" s="10"/>
      <c r="C572" s="10"/>
      <c r="D572" s="10"/>
      <c r="E572" s="10"/>
      <c r="F572" s="10"/>
      <c r="G572" s="10"/>
      <c r="H572" s="10"/>
      <c r="I572" s="10"/>
      <c r="J572" s="4"/>
      <c r="K572" s="4"/>
      <c r="L572" s="4"/>
      <c r="M572" s="4"/>
      <c r="N572" s="11"/>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row>
    <row r="573" spans="1:40">
      <c r="A573" s="10"/>
      <c r="B573" s="10"/>
      <c r="C573" s="10"/>
      <c r="D573" s="10"/>
      <c r="E573" s="10"/>
      <c r="F573" s="10"/>
      <c r="G573" s="10"/>
      <c r="H573" s="10"/>
      <c r="I573" s="10"/>
      <c r="J573" s="4"/>
      <c r="K573" s="4"/>
      <c r="L573" s="4"/>
      <c r="M573" s="4"/>
      <c r="N573" s="11"/>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row>
    <row r="574" spans="1:40">
      <c r="A574" s="10"/>
      <c r="B574" s="10"/>
      <c r="C574" s="10"/>
      <c r="D574" s="10"/>
      <c r="E574" s="10"/>
      <c r="F574" s="10"/>
      <c r="G574" s="10"/>
      <c r="H574" s="10"/>
      <c r="I574" s="10"/>
      <c r="J574" s="4"/>
      <c r="K574" s="4"/>
      <c r="L574" s="4"/>
      <c r="M574" s="4"/>
      <c r="N574" s="11"/>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row>
    <row r="575" spans="1:40">
      <c r="A575" s="10"/>
      <c r="B575" s="10"/>
      <c r="C575" s="10"/>
      <c r="D575" s="10"/>
      <c r="E575" s="10"/>
      <c r="F575" s="10"/>
      <c r="G575" s="10"/>
      <c r="H575" s="10"/>
      <c r="I575" s="10"/>
      <c r="J575" s="4"/>
      <c r="K575" s="4"/>
      <c r="L575" s="4"/>
      <c r="M575" s="4"/>
      <c r="N575" s="11"/>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row>
    <row r="576" spans="1:40">
      <c r="A576" s="10"/>
      <c r="B576" s="10"/>
      <c r="C576" s="10"/>
      <c r="D576" s="10"/>
      <c r="E576" s="10"/>
      <c r="F576" s="10"/>
      <c r="G576" s="10"/>
      <c r="H576" s="10"/>
      <c r="I576" s="10"/>
      <c r="J576" s="4"/>
      <c r="K576" s="4"/>
      <c r="L576" s="4"/>
      <c r="M576" s="4"/>
      <c r="N576" s="11"/>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row>
    <row r="577" spans="1:40">
      <c r="A577" s="10"/>
      <c r="B577" s="10"/>
      <c r="C577" s="10"/>
      <c r="D577" s="10"/>
      <c r="E577" s="10"/>
      <c r="F577" s="10"/>
      <c r="G577" s="10"/>
      <c r="H577" s="10"/>
      <c r="I577" s="10"/>
      <c r="J577" s="4"/>
      <c r="K577" s="4"/>
      <c r="L577" s="4"/>
      <c r="M577" s="4"/>
      <c r="N577" s="11"/>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row>
    <row r="578" spans="1:40">
      <c r="A578" s="10"/>
      <c r="B578" s="10"/>
      <c r="C578" s="10"/>
      <c r="D578" s="10"/>
      <c r="E578" s="10"/>
      <c r="F578" s="10"/>
      <c r="G578" s="10"/>
      <c r="H578" s="10"/>
      <c r="I578" s="10"/>
      <c r="J578" s="4"/>
      <c r="K578" s="4"/>
      <c r="L578" s="4"/>
      <c r="M578" s="4"/>
      <c r="N578" s="11"/>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row>
    <row r="579" spans="1:40">
      <c r="A579" s="10"/>
      <c r="B579" s="10"/>
      <c r="C579" s="10"/>
      <c r="D579" s="10"/>
      <c r="E579" s="10"/>
      <c r="F579" s="10"/>
      <c r="G579" s="10"/>
      <c r="H579" s="10"/>
      <c r="I579" s="10"/>
      <c r="J579" s="4"/>
      <c r="K579" s="4"/>
      <c r="L579" s="4"/>
      <c r="M579" s="4"/>
      <c r="N579" s="11"/>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row>
    <row r="580" spans="1:40">
      <c r="A580" s="10"/>
      <c r="B580" s="10"/>
      <c r="C580" s="10"/>
      <c r="D580" s="10"/>
      <c r="E580" s="10"/>
      <c r="F580" s="10"/>
      <c r="G580" s="10"/>
      <c r="H580" s="10"/>
      <c r="I580" s="10"/>
      <c r="J580" s="4"/>
      <c r="K580" s="4"/>
      <c r="L580" s="4"/>
      <c r="M580" s="4"/>
      <c r="N580" s="11"/>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row>
    <row r="581" spans="1:40">
      <c r="A581" s="10"/>
      <c r="B581" s="10"/>
      <c r="C581" s="10"/>
      <c r="D581" s="10"/>
      <c r="E581" s="10"/>
      <c r="F581" s="10"/>
      <c r="G581" s="10"/>
      <c r="H581" s="10"/>
      <c r="I581" s="10"/>
      <c r="J581" s="4"/>
      <c r="K581" s="4"/>
      <c r="L581" s="4"/>
      <c r="M581" s="4"/>
      <c r="N581" s="11"/>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row>
    <row r="582" spans="1:40">
      <c r="A582" s="10"/>
      <c r="B582" s="10"/>
      <c r="C582" s="10"/>
      <c r="D582" s="10"/>
      <c r="E582" s="10"/>
      <c r="F582" s="10"/>
      <c r="G582" s="10"/>
      <c r="H582" s="10"/>
      <c r="I582" s="10"/>
      <c r="J582" s="4"/>
      <c r="K582" s="4"/>
      <c r="L582" s="4"/>
      <c r="M582" s="4"/>
      <c r="N582" s="11"/>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row>
    <row r="583" spans="1:40">
      <c r="A583" s="10"/>
      <c r="B583" s="10"/>
      <c r="C583" s="10"/>
      <c r="D583" s="10"/>
      <c r="E583" s="10"/>
      <c r="F583" s="10"/>
      <c r="G583" s="10"/>
      <c r="H583" s="10"/>
      <c r="I583" s="10"/>
      <c r="J583" s="4"/>
      <c r="K583" s="4"/>
      <c r="L583" s="4"/>
      <c r="M583" s="4"/>
      <c r="N583" s="11"/>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row>
    <row r="584" spans="1:40">
      <c r="A584" s="10"/>
      <c r="B584" s="10"/>
      <c r="C584" s="10"/>
      <c r="D584" s="10"/>
      <c r="E584" s="10"/>
      <c r="F584" s="10"/>
      <c r="G584" s="10"/>
      <c r="H584" s="10"/>
      <c r="I584" s="10"/>
      <c r="J584" s="4"/>
      <c r="K584" s="4"/>
      <c r="L584" s="4"/>
      <c r="M584" s="4"/>
      <c r="N584" s="11"/>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row>
    <row r="585" spans="1:40">
      <c r="A585" s="10"/>
      <c r="B585" s="10"/>
      <c r="C585" s="10"/>
      <c r="D585" s="10"/>
      <c r="E585" s="10"/>
      <c r="F585" s="10"/>
      <c r="G585" s="10"/>
      <c r="H585" s="10"/>
      <c r="I585" s="10"/>
      <c r="J585" s="4"/>
      <c r="K585" s="4"/>
      <c r="L585" s="4"/>
      <c r="M585" s="4"/>
      <c r="N585" s="11"/>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row>
    <row r="586" spans="1:40">
      <c r="A586" s="10"/>
      <c r="B586" s="10"/>
      <c r="C586" s="10"/>
      <c r="D586" s="10"/>
      <c r="E586" s="10"/>
      <c r="F586" s="10"/>
      <c r="G586" s="10"/>
      <c r="H586" s="10"/>
      <c r="I586" s="10"/>
      <c r="J586" s="4"/>
      <c r="K586" s="4"/>
      <c r="L586" s="4"/>
      <c r="M586" s="4"/>
      <c r="N586" s="11"/>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row>
    <row r="587" spans="1:40">
      <c r="A587" s="10"/>
      <c r="B587" s="10"/>
      <c r="C587" s="10"/>
      <c r="D587" s="10"/>
      <c r="E587" s="10"/>
      <c r="F587" s="10"/>
      <c r="G587" s="10"/>
      <c r="H587" s="10"/>
      <c r="I587" s="10"/>
      <c r="J587" s="4"/>
      <c r="K587" s="4"/>
      <c r="L587" s="4"/>
      <c r="M587" s="4"/>
      <c r="N587" s="11"/>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row>
    <row r="588" spans="1:40">
      <c r="A588" s="10"/>
      <c r="B588" s="10"/>
      <c r="C588" s="10"/>
      <c r="D588" s="10"/>
      <c r="E588" s="10"/>
      <c r="F588" s="10"/>
      <c r="G588" s="10"/>
      <c r="H588" s="10"/>
      <c r="I588" s="10"/>
      <c r="J588" s="4"/>
      <c r="K588" s="4"/>
      <c r="L588" s="4"/>
      <c r="M588" s="4"/>
      <c r="N588" s="11"/>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row>
    <row r="589" spans="1:40">
      <c r="A589" s="10"/>
      <c r="B589" s="10"/>
      <c r="C589" s="10"/>
      <c r="D589" s="10"/>
      <c r="E589" s="10"/>
      <c r="F589" s="10"/>
      <c r="G589" s="10"/>
      <c r="H589" s="10"/>
      <c r="I589" s="10"/>
      <c r="J589" s="4"/>
      <c r="K589" s="4"/>
      <c r="L589" s="4"/>
      <c r="M589" s="4"/>
      <c r="N589" s="11"/>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row>
    <row r="590" spans="1:40">
      <c r="A590" s="10"/>
      <c r="B590" s="10"/>
      <c r="C590" s="10"/>
      <c r="D590" s="10"/>
      <c r="E590" s="10"/>
      <c r="F590" s="10"/>
      <c r="G590" s="10"/>
      <c r="H590" s="10"/>
      <c r="I590" s="10"/>
      <c r="J590" s="4"/>
      <c r="K590" s="4"/>
      <c r="L590" s="4"/>
      <c r="M590" s="4"/>
      <c r="N590" s="11"/>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row>
    <row r="591" spans="1:40">
      <c r="A591" s="10"/>
      <c r="B591" s="10"/>
      <c r="C591" s="10"/>
      <c r="D591" s="10"/>
      <c r="E591" s="10"/>
      <c r="F591" s="10"/>
      <c r="G591" s="10"/>
      <c r="H591" s="10"/>
      <c r="I591" s="10"/>
      <c r="J591" s="4"/>
      <c r="K591" s="4"/>
      <c r="L591" s="4"/>
      <c r="M591" s="4"/>
      <c r="N591" s="11"/>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row>
    <row r="592" spans="1:40">
      <c r="A592" s="10"/>
      <c r="B592" s="10"/>
      <c r="C592" s="10"/>
      <c r="D592" s="10"/>
      <c r="E592" s="10"/>
      <c r="F592" s="10"/>
      <c r="G592" s="10"/>
      <c r="H592" s="10"/>
      <c r="I592" s="10"/>
      <c r="J592" s="4"/>
      <c r="K592" s="4"/>
      <c r="L592" s="4"/>
      <c r="M592" s="4"/>
      <c r="N592" s="11"/>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row>
    <row r="593" spans="1:40">
      <c r="A593" s="10"/>
      <c r="B593" s="10"/>
      <c r="C593" s="10"/>
      <c r="D593" s="10"/>
      <c r="E593" s="10"/>
      <c r="F593" s="10"/>
      <c r="G593" s="10"/>
      <c r="H593" s="10"/>
      <c r="I593" s="10"/>
      <c r="J593" s="4"/>
      <c r="K593" s="4"/>
      <c r="L593" s="4"/>
      <c r="M593" s="4"/>
      <c r="N593" s="11"/>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row>
    <row r="594" spans="1:40">
      <c r="A594" s="10"/>
      <c r="B594" s="10"/>
      <c r="C594" s="10"/>
      <c r="D594" s="10"/>
      <c r="E594" s="10"/>
      <c r="F594" s="10"/>
      <c r="G594" s="10"/>
      <c r="H594" s="10"/>
      <c r="I594" s="10"/>
      <c r="J594" s="4"/>
      <c r="K594" s="4"/>
      <c r="L594" s="4"/>
      <c r="M594" s="4"/>
      <c r="N594" s="11"/>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row>
    <row r="595" spans="1:40">
      <c r="A595" s="10"/>
      <c r="B595" s="10"/>
      <c r="C595" s="10"/>
      <c r="D595" s="10"/>
      <c r="E595" s="10"/>
      <c r="F595" s="10"/>
      <c r="G595" s="10"/>
      <c r="H595" s="10"/>
      <c r="I595" s="10"/>
      <c r="J595" s="4"/>
      <c r="K595" s="4"/>
      <c r="L595" s="4"/>
      <c r="M595" s="4"/>
      <c r="N595" s="11"/>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row>
    <row r="596" spans="1:40">
      <c r="A596" s="10"/>
      <c r="B596" s="10"/>
      <c r="C596" s="10"/>
      <c r="D596" s="10"/>
      <c r="E596" s="10"/>
      <c r="F596" s="10"/>
      <c r="G596" s="10"/>
      <c r="H596" s="10"/>
      <c r="I596" s="10"/>
      <c r="J596" s="4"/>
      <c r="K596" s="4"/>
      <c r="L596" s="4"/>
      <c r="M596" s="4"/>
      <c r="N596" s="11"/>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row>
    <row r="597" spans="1:40">
      <c r="A597" s="10"/>
      <c r="B597" s="10"/>
      <c r="C597" s="10"/>
      <c r="D597" s="10"/>
      <c r="E597" s="10"/>
      <c r="F597" s="10"/>
      <c r="G597" s="10"/>
      <c r="H597" s="10"/>
      <c r="I597" s="10"/>
      <c r="J597" s="4"/>
      <c r="K597" s="4"/>
      <c r="L597" s="4"/>
      <c r="M597" s="4"/>
      <c r="N597" s="11"/>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row>
    <row r="598" spans="1:40">
      <c r="A598" s="10"/>
      <c r="B598" s="10"/>
      <c r="C598" s="10"/>
      <c r="D598" s="10"/>
      <c r="E598" s="10"/>
      <c r="F598" s="10"/>
      <c r="G598" s="10"/>
      <c r="H598" s="10"/>
      <c r="I598" s="10"/>
      <c r="J598" s="4"/>
      <c r="K598" s="4"/>
      <c r="L598" s="4"/>
      <c r="M598" s="4"/>
      <c r="N598" s="11"/>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row>
    <row r="599" spans="1:40">
      <c r="A599" s="10"/>
      <c r="B599" s="10"/>
      <c r="C599" s="10"/>
      <c r="D599" s="10"/>
      <c r="E599" s="10"/>
      <c r="F599" s="10"/>
      <c r="G599" s="10"/>
      <c r="H599" s="10"/>
      <c r="I599" s="10"/>
      <c r="J599" s="4"/>
      <c r="K599" s="4"/>
      <c r="L599" s="4"/>
      <c r="M599" s="4"/>
      <c r="N599" s="11"/>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row>
    <row r="600" spans="1:40">
      <c r="A600" s="10"/>
      <c r="B600" s="10"/>
      <c r="C600" s="10"/>
      <c r="D600" s="10"/>
      <c r="E600" s="10"/>
      <c r="F600" s="10"/>
      <c r="G600" s="10"/>
      <c r="H600" s="10"/>
      <c r="I600" s="10"/>
      <c r="J600" s="4"/>
      <c r="K600" s="4"/>
      <c r="L600" s="4"/>
      <c r="M600" s="4"/>
      <c r="N600" s="11"/>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row>
    <row r="601" spans="1:40">
      <c r="A601" s="10"/>
      <c r="B601" s="10"/>
      <c r="C601" s="10"/>
      <c r="D601" s="10"/>
      <c r="E601" s="10"/>
      <c r="F601" s="10"/>
      <c r="G601" s="10"/>
      <c r="H601" s="10"/>
      <c r="I601" s="10"/>
      <c r="J601" s="4"/>
      <c r="K601" s="4"/>
      <c r="L601" s="4"/>
      <c r="M601" s="4"/>
      <c r="N601" s="11"/>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row>
    <row r="602" spans="1:40">
      <c r="A602" s="10"/>
      <c r="B602" s="10"/>
      <c r="C602" s="10"/>
      <c r="D602" s="10"/>
      <c r="E602" s="10"/>
      <c r="F602" s="10"/>
      <c r="G602" s="10"/>
      <c r="H602" s="10"/>
      <c r="I602" s="10"/>
      <c r="J602" s="4"/>
      <c r="K602" s="4"/>
      <c r="L602" s="4"/>
      <c r="M602" s="4"/>
      <c r="N602" s="11"/>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row>
    <row r="603" spans="1:40">
      <c r="A603" s="10"/>
      <c r="B603" s="10"/>
      <c r="C603" s="10"/>
      <c r="D603" s="10"/>
      <c r="E603" s="10"/>
      <c r="F603" s="10"/>
      <c r="G603" s="10"/>
      <c r="H603" s="10"/>
      <c r="I603" s="10"/>
      <c r="J603" s="4"/>
      <c r="K603" s="4"/>
      <c r="L603" s="4"/>
      <c r="M603" s="4"/>
      <c r="N603" s="11"/>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row>
    <row r="604" spans="1:40">
      <c r="A604" s="10"/>
      <c r="B604" s="10"/>
      <c r="C604" s="10"/>
      <c r="D604" s="10"/>
      <c r="E604" s="10"/>
      <c r="F604" s="10"/>
      <c r="G604" s="10"/>
      <c r="H604" s="10"/>
      <c r="I604" s="10"/>
      <c r="J604" s="4"/>
      <c r="K604" s="4"/>
      <c r="L604" s="4"/>
      <c r="M604" s="4"/>
      <c r="N604" s="11"/>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row>
    <row r="605" spans="1:40">
      <c r="A605" s="10"/>
      <c r="B605" s="10"/>
      <c r="C605" s="10"/>
      <c r="D605" s="10"/>
      <c r="E605" s="10"/>
      <c r="F605" s="10"/>
      <c r="G605" s="10"/>
      <c r="H605" s="10"/>
      <c r="I605" s="10"/>
      <c r="J605" s="4"/>
      <c r="K605" s="4"/>
      <c r="L605" s="4"/>
      <c r="M605" s="4"/>
      <c r="N605" s="11"/>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row>
    <row r="606" spans="1:40">
      <c r="A606" s="10"/>
      <c r="B606" s="10"/>
      <c r="C606" s="10"/>
      <c r="D606" s="10"/>
      <c r="E606" s="10"/>
      <c r="F606" s="10"/>
      <c r="G606" s="10"/>
      <c r="H606" s="10"/>
      <c r="I606" s="10"/>
      <c r="J606" s="4"/>
      <c r="K606" s="4"/>
      <c r="L606" s="4"/>
      <c r="M606" s="4"/>
      <c r="N606" s="11"/>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row>
    <row r="607" spans="1:40">
      <c r="A607" s="10"/>
      <c r="B607" s="10"/>
      <c r="C607" s="10"/>
      <c r="D607" s="10"/>
      <c r="E607" s="10"/>
      <c r="F607" s="10"/>
      <c r="G607" s="10"/>
      <c r="H607" s="10"/>
      <c r="I607" s="10"/>
      <c r="J607" s="4"/>
      <c r="K607" s="4"/>
      <c r="L607" s="4"/>
      <c r="M607" s="4"/>
      <c r="N607" s="11"/>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row>
    <row r="608" spans="1:40">
      <c r="A608" s="10"/>
      <c r="B608" s="10"/>
      <c r="C608" s="10"/>
      <c r="D608" s="10"/>
      <c r="E608" s="10"/>
      <c r="F608" s="10"/>
      <c r="G608" s="10"/>
      <c r="H608" s="10"/>
      <c r="I608" s="10"/>
      <c r="J608" s="4"/>
      <c r="K608" s="4"/>
      <c r="L608" s="4"/>
      <c r="M608" s="4"/>
      <c r="N608" s="11"/>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row>
    <row r="609" spans="1:40">
      <c r="A609" s="10"/>
      <c r="B609" s="10"/>
      <c r="C609" s="10"/>
      <c r="D609" s="10"/>
      <c r="E609" s="10"/>
      <c r="F609" s="10"/>
      <c r="G609" s="10"/>
      <c r="H609" s="10"/>
      <c r="I609" s="10"/>
      <c r="J609" s="4"/>
      <c r="K609" s="4"/>
      <c r="L609" s="4"/>
      <c r="M609" s="4"/>
      <c r="N609" s="11"/>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row>
    <row r="610" spans="1:40">
      <c r="A610" s="10"/>
      <c r="B610" s="10"/>
      <c r="C610" s="10"/>
      <c r="D610" s="10"/>
      <c r="E610" s="10"/>
      <c r="F610" s="10"/>
      <c r="G610" s="10"/>
      <c r="H610" s="10"/>
      <c r="I610" s="10"/>
      <c r="J610" s="4"/>
      <c r="K610" s="4"/>
      <c r="L610" s="4"/>
      <c r="M610" s="4"/>
      <c r="N610" s="11"/>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row>
    <row r="611" spans="1:40">
      <c r="A611" s="10"/>
      <c r="B611" s="10"/>
      <c r="C611" s="10"/>
      <c r="D611" s="10"/>
      <c r="E611" s="10"/>
      <c r="F611" s="10"/>
      <c r="G611" s="10"/>
      <c r="H611" s="10"/>
      <c r="I611" s="10"/>
      <c r="J611" s="4"/>
      <c r="K611" s="4"/>
      <c r="L611" s="4"/>
      <c r="M611" s="4"/>
      <c r="N611" s="11"/>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row>
    <row r="612" spans="1:40">
      <c r="A612" s="10"/>
      <c r="B612" s="10"/>
      <c r="C612" s="10"/>
      <c r="D612" s="10"/>
      <c r="E612" s="10"/>
      <c r="F612" s="10"/>
      <c r="G612" s="10"/>
      <c r="H612" s="10"/>
      <c r="I612" s="10"/>
      <c r="J612" s="4"/>
      <c r="K612" s="4"/>
      <c r="L612" s="4"/>
      <c r="M612" s="4"/>
      <c r="N612" s="11"/>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row>
    <row r="613" spans="1:40">
      <c r="A613" s="10"/>
      <c r="B613" s="10"/>
      <c r="C613" s="10"/>
      <c r="D613" s="10"/>
      <c r="E613" s="10"/>
      <c r="F613" s="10"/>
      <c r="G613" s="10"/>
      <c r="H613" s="10"/>
      <c r="I613" s="10"/>
      <c r="J613" s="4"/>
      <c r="K613" s="4"/>
      <c r="L613" s="4"/>
      <c r="M613" s="4"/>
      <c r="N613" s="11"/>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row>
    <row r="614" spans="1:40">
      <c r="A614" s="10"/>
      <c r="B614" s="10"/>
      <c r="C614" s="10"/>
      <c r="D614" s="10"/>
      <c r="E614" s="10"/>
      <c r="F614" s="10"/>
      <c r="G614" s="10"/>
      <c r="H614" s="10"/>
      <c r="I614" s="10"/>
      <c r="J614" s="4"/>
      <c r="K614" s="4"/>
      <c r="L614" s="4"/>
      <c r="M614" s="4"/>
      <c r="N614" s="11"/>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row>
    <row r="615" spans="1:40">
      <c r="A615" s="10"/>
      <c r="B615" s="10"/>
      <c r="C615" s="10"/>
      <c r="D615" s="10"/>
      <c r="E615" s="10"/>
      <c r="F615" s="10"/>
      <c r="G615" s="10"/>
      <c r="H615" s="10"/>
      <c r="I615" s="10"/>
      <c r="J615" s="4"/>
      <c r="K615" s="4"/>
      <c r="L615" s="4"/>
      <c r="M615" s="4"/>
      <c r="N615" s="11"/>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row>
    <row r="616" spans="1:40">
      <c r="A616" s="10"/>
      <c r="B616" s="10"/>
      <c r="C616" s="10"/>
      <c r="D616" s="10"/>
      <c r="E616" s="10"/>
      <c r="F616" s="10"/>
      <c r="G616" s="10"/>
      <c r="H616" s="10"/>
      <c r="I616" s="10"/>
      <c r="J616" s="4"/>
      <c r="K616" s="4"/>
      <c r="L616" s="4"/>
      <c r="M616" s="4"/>
      <c r="N616" s="11"/>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row>
    <row r="617" spans="1:40">
      <c r="A617" s="10"/>
      <c r="B617" s="10"/>
      <c r="C617" s="10"/>
      <c r="D617" s="10"/>
      <c r="E617" s="10"/>
      <c r="F617" s="10"/>
      <c r="G617" s="10"/>
      <c r="H617" s="10"/>
      <c r="I617" s="10"/>
      <c r="J617" s="4"/>
      <c r="K617" s="4"/>
      <c r="L617" s="4"/>
      <c r="M617" s="4"/>
      <c r="N617" s="11"/>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row>
    <row r="618" spans="1:40">
      <c r="A618" s="10"/>
      <c r="B618" s="10"/>
      <c r="C618" s="10"/>
      <c r="D618" s="10"/>
      <c r="E618" s="10"/>
      <c r="F618" s="10"/>
      <c r="G618" s="10"/>
      <c r="H618" s="10"/>
      <c r="I618" s="10"/>
      <c r="J618" s="4"/>
      <c r="K618" s="4"/>
      <c r="L618" s="4"/>
      <c r="M618" s="4"/>
      <c r="N618" s="11"/>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row>
    <row r="619" spans="1:40">
      <c r="A619" s="10"/>
      <c r="B619" s="10"/>
      <c r="C619" s="10"/>
      <c r="D619" s="10"/>
      <c r="E619" s="10"/>
      <c r="F619" s="10"/>
      <c r="G619" s="10"/>
      <c r="H619" s="10"/>
      <c r="I619" s="10"/>
      <c r="J619" s="4"/>
      <c r="K619" s="4"/>
      <c r="L619" s="4"/>
      <c r="M619" s="4"/>
      <c r="N619" s="11"/>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row>
    <row r="620" spans="1:40">
      <c r="A620" s="10"/>
      <c r="B620" s="10"/>
      <c r="C620" s="10"/>
      <c r="D620" s="10"/>
      <c r="E620" s="10"/>
      <c r="F620" s="10"/>
      <c r="G620" s="10"/>
      <c r="H620" s="10"/>
      <c r="I620" s="10"/>
      <c r="J620" s="4"/>
      <c r="K620" s="4"/>
      <c r="L620" s="4"/>
      <c r="M620" s="4"/>
      <c r="N620" s="11"/>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row>
    <row r="621" spans="1:40">
      <c r="A621" s="10"/>
      <c r="B621" s="10"/>
      <c r="C621" s="10"/>
      <c r="D621" s="10"/>
      <c r="E621" s="10"/>
      <c r="F621" s="10"/>
      <c r="G621" s="10"/>
      <c r="H621" s="10"/>
      <c r="I621" s="10"/>
      <c r="J621" s="4"/>
      <c r="K621" s="4"/>
      <c r="L621" s="4"/>
      <c r="M621" s="4"/>
      <c r="N621" s="11"/>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row>
    <row r="622" spans="1:40">
      <c r="A622" s="10"/>
      <c r="B622" s="10"/>
      <c r="C622" s="10"/>
      <c r="D622" s="10"/>
      <c r="E622" s="10"/>
      <c r="F622" s="10"/>
      <c r="G622" s="10"/>
      <c r="H622" s="10"/>
      <c r="I622" s="10"/>
      <c r="J622" s="4"/>
      <c r="K622" s="4"/>
      <c r="L622" s="4"/>
      <c r="M622" s="4"/>
      <c r="N622" s="11"/>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row>
    <row r="623" spans="1:40">
      <c r="A623" s="10"/>
      <c r="B623" s="10"/>
      <c r="C623" s="10"/>
      <c r="D623" s="10"/>
      <c r="E623" s="10"/>
      <c r="F623" s="10"/>
      <c r="G623" s="10"/>
      <c r="H623" s="10"/>
      <c r="I623" s="10"/>
      <c r="J623" s="4"/>
      <c r="K623" s="4"/>
      <c r="L623" s="4"/>
      <c r="M623" s="4"/>
      <c r="N623" s="11"/>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row>
    <row r="624" spans="1:40">
      <c r="A624" s="10"/>
      <c r="B624" s="10"/>
      <c r="C624" s="10"/>
      <c r="D624" s="10"/>
      <c r="E624" s="10"/>
      <c r="F624" s="10"/>
      <c r="G624" s="10"/>
      <c r="H624" s="10"/>
      <c r="I624" s="10"/>
      <c r="J624" s="4"/>
      <c r="K624" s="4"/>
      <c r="L624" s="4"/>
      <c r="M624" s="4"/>
      <c r="N624" s="11"/>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row>
    <row r="625" spans="1:40">
      <c r="A625" s="10"/>
      <c r="B625" s="10"/>
      <c r="C625" s="10"/>
      <c r="D625" s="10"/>
      <c r="E625" s="10"/>
      <c r="F625" s="10"/>
      <c r="G625" s="10"/>
      <c r="H625" s="10"/>
      <c r="I625" s="10"/>
      <c r="J625" s="4"/>
      <c r="K625" s="4"/>
      <c r="L625" s="4"/>
      <c r="M625" s="4"/>
      <c r="N625" s="11"/>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row>
    <row r="626" spans="1:40">
      <c r="A626" s="10"/>
      <c r="B626" s="10"/>
      <c r="C626" s="10"/>
      <c r="D626" s="10"/>
      <c r="E626" s="10"/>
      <c r="F626" s="10"/>
      <c r="G626" s="10"/>
      <c r="H626" s="10"/>
      <c r="I626" s="10"/>
      <c r="J626" s="4"/>
      <c r="K626" s="4"/>
      <c r="L626" s="4"/>
      <c r="M626" s="4"/>
      <c r="N626" s="11"/>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row>
    <row r="627" spans="1:40">
      <c r="A627" s="10"/>
      <c r="B627" s="10"/>
      <c r="C627" s="10"/>
      <c r="D627" s="10"/>
      <c r="E627" s="10"/>
      <c r="F627" s="10"/>
      <c r="G627" s="10"/>
      <c r="H627" s="10"/>
      <c r="I627" s="10"/>
      <c r="J627" s="4"/>
      <c r="K627" s="4"/>
      <c r="L627" s="4"/>
      <c r="M627" s="4"/>
      <c r="N627" s="11"/>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row>
    <row r="628" spans="1:40">
      <c r="A628" s="10"/>
      <c r="B628" s="10"/>
      <c r="C628" s="10"/>
      <c r="D628" s="10"/>
      <c r="E628" s="10"/>
      <c r="F628" s="10"/>
      <c r="G628" s="10"/>
      <c r="H628" s="10"/>
      <c r="I628" s="10"/>
      <c r="J628" s="4"/>
      <c r="K628" s="4"/>
      <c r="L628" s="4"/>
      <c r="M628" s="4"/>
      <c r="N628" s="11"/>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row>
    <row r="629" spans="1:40">
      <c r="A629" s="10"/>
      <c r="B629" s="10"/>
      <c r="C629" s="10"/>
      <c r="D629" s="10"/>
      <c r="E629" s="10"/>
      <c r="F629" s="10"/>
      <c r="G629" s="10"/>
      <c r="H629" s="10"/>
      <c r="I629" s="10"/>
      <c r="J629" s="4"/>
      <c r="K629" s="4"/>
      <c r="L629" s="4"/>
      <c r="M629" s="4"/>
      <c r="N629" s="11"/>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row>
    <row r="630" spans="1:40">
      <c r="A630" s="10"/>
      <c r="B630" s="10"/>
      <c r="C630" s="10"/>
      <c r="D630" s="10"/>
      <c r="E630" s="10"/>
      <c r="F630" s="10"/>
      <c r="G630" s="10"/>
      <c r="H630" s="10"/>
      <c r="I630" s="10"/>
      <c r="J630" s="4"/>
      <c r="K630" s="4"/>
      <c r="L630" s="4"/>
      <c r="M630" s="4"/>
      <c r="N630" s="11"/>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row>
    <row r="631" spans="1:40">
      <c r="A631" s="10"/>
      <c r="B631" s="10"/>
      <c r="C631" s="10"/>
      <c r="D631" s="10"/>
      <c r="E631" s="10"/>
      <c r="F631" s="10"/>
      <c r="G631" s="10"/>
      <c r="H631" s="10"/>
      <c r="I631" s="10"/>
      <c r="J631" s="4"/>
      <c r="K631" s="4"/>
      <c r="L631" s="4"/>
      <c r="M631" s="4"/>
      <c r="N631" s="11"/>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row>
    <row r="632" spans="1:40">
      <c r="A632" s="10"/>
      <c r="B632" s="10"/>
      <c r="C632" s="10"/>
      <c r="D632" s="10"/>
      <c r="E632" s="10"/>
      <c r="F632" s="10"/>
      <c r="G632" s="10"/>
      <c r="H632" s="10"/>
      <c r="I632" s="10"/>
      <c r="J632" s="4"/>
      <c r="K632" s="4"/>
      <c r="L632" s="4"/>
      <c r="M632" s="4"/>
      <c r="N632" s="11"/>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row>
    <row r="633" spans="1:40">
      <c r="A633" s="10"/>
      <c r="B633" s="10"/>
      <c r="C633" s="10"/>
      <c r="D633" s="10"/>
      <c r="E633" s="10"/>
      <c r="F633" s="10"/>
      <c r="G633" s="10"/>
      <c r="H633" s="10"/>
      <c r="I633" s="10"/>
      <c r="J633" s="4"/>
      <c r="K633" s="4"/>
      <c r="L633" s="4"/>
      <c r="M633" s="4"/>
      <c r="N633" s="11"/>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row>
    <row r="634" spans="1:40">
      <c r="A634" s="10"/>
      <c r="B634" s="10"/>
      <c r="C634" s="10"/>
      <c r="D634" s="10"/>
      <c r="E634" s="10"/>
      <c r="F634" s="10"/>
      <c r="G634" s="10"/>
      <c r="H634" s="10"/>
      <c r="I634" s="10"/>
      <c r="J634" s="4"/>
      <c r="K634" s="4"/>
      <c r="L634" s="4"/>
      <c r="M634" s="4"/>
      <c r="N634" s="11"/>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row>
    <row r="635" spans="1:40">
      <c r="A635" s="10"/>
      <c r="B635" s="10"/>
      <c r="C635" s="10"/>
      <c r="D635" s="10"/>
      <c r="E635" s="10"/>
      <c r="F635" s="10"/>
      <c r="G635" s="10"/>
      <c r="H635" s="10"/>
      <c r="I635" s="10"/>
      <c r="J635" s="4"/>
      <c r="K635" s="4"/>
      <c r="L635" s="4"/>
      <c r="M635" s="4"/>
      <c r="N635" s="11"/>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row>
    <row r="636" spans="1:40">
      <c r="A636" s="10"/>
      <c r="B636" s="10"/>
      <c r="C636" s="10"/>
      <c r="D636" s="10"/>
      <c r="E636" s="10"/>
      <c r="F636" s="10"/>
      <c r="G636" s="10"/>
      <c r="H636" s="10"/>
      <c r="I636" s="10"/>
      <c r="J636" s="4"/>
      <c r="K636" s="4"/>
      <c r="L636" s="4"/>
      <c r="M636" s="4"/>
      <c r="N636" s="11"/>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row>
    <row r="637" spans="1:40">
      <c r="A637" s="10"/>
      <c r="B637" s="10"/>
      <c r="C637" s="10"/>
      <c r="D637" s="10"/>
      <c r="E637" s="10"/>
      <c r="F637" s="10"/>
      <c r="G637" s="10"/>
      <c r="H637" s="10"/>
      <c r="I637" s="10"/>
      <c r="J637" s="4"/>
      <c r="K637" s="4"/>
      <c r="L637" s="4"/>
      <c r="M637" s="4"/>
      <c r="N637" s="11"/>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row>
    <row r="638" spans="1:40">
      <c r="A638" s="10"/>
      <c r="B638" s="10"/>
      <c r="C638" s="10"/>
      <c r="D638" s="10"/>
      <c r="E638" s="10"/>
      <c r="F638" s="10"/>
      <c r="G638" s="10"/>
      <c r="H638" s="10"/>
      <c r="I638" s="10"/>
      <c r="J638" s="4"/>
      <c r="K638" s="4"/>
      <c r="L638" s="4"/>
      <c r="M638" s="4"/>
      <c r="N638" s="11"/>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row>
    <row r="639" spans="1:40">
      <c r="A639" s="10"/>
      <c r="B639" s="10"/>
      <c r="C639" s="10"/>
      <c r="D639" s="10"/>
      <c r="E639" s="10"/>
      <c r="F639" s="10"/>
      <c r="G639" s="10"/>
      <c r="H639" s="10"/>
      <c r="I639" s="10"/>
      <c r="J639" s="4"/>
      <c r="K639" s="4"/>
      <c r="L639" s="4"/>
      <c r="M639" s="4"/>
      <c r="N639" s="11"/>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row>
    <row r="640" spans="1:40">
      <c r="A640" s="10"/>
      <c r="B640" s="10"/>
      <c r="C640" s="10"/>
      <c r="D640" s="10"/>
      <c r="E640" s="10"/>
      <c r="F640" s="10"/>
      <c r="G640" s="10"/>
      <c r="H640" s="10"/>
      <c r="I640" s="10"/>
      <c r="J640" s="4"/>
      <c r="K640" s="4"/>
      <c r="L640" s="4"/>
      <c r="M640" s="4"/>
      <c r="N640" s="11"/>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row>
    <row r="641" spans="1:40">
      <c r="A641" s="10"/>
      <c r="B641" s="10"/>
      <c r="C641" s="10"/>
      <c r="D641" s="10"/>
      <c r="E641" s="10"/>
      <c r="F641" s="10"/>
      <c r="G641" s="10"/>
      <c r="H641" s="10"/>
      <c r="I641" s="10"/>
      <c r="J641" s="4"/>
      <c r="K641" s="4"/>
      <c r="L641" s="4"/>
      <c r="M641" s="4"/>
      <c r="N641" s="11"/>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row>
    <row r="642" spans="1:40">
      <c r="A642" s="10"/>
      <c r="B642" s="10"/>
      <c r="C642" s="10"/>
      <c r="D642" s="10"/>
      <c r="E642" s="10"/>
      <c r="F642" s="10"/>
      <c r="G642" s="10"/>
      <c r="H642" s="10"/>
      <c r="I642" s="10"/>
      <c r="J642" s="4"/>
      <c r="K642" s="4"/>
      <c r="L642" s="4"/>
      <c r="M642" s="4"/>
      <c r="N642" s="11"/>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row>
    <row r="643" spans="1:40">
      <c r="A643" s="10"/>
      <c r="B643" s="10"/>
      <c r="C643" s="10"/>
      <c r="D643" s="10"/>
      <c r="E643" s="10"/>
      <c r="F643" s="10"/>
      <c r="G643" s="10"/>
      <c r="H643" s="10"/>
      <c r="I643" s="10"/>
      <c r="J643" s="4"/>
      <c r="K643" s="4"/>
      <c r="L643" s="4"/>
      <c r="M643" s="4"/>
      <c r="N643" s="11"/>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row>
    <row r="644" spans="1:40">
      <c r="A644" s="10"/>
      <c r="B644" s="10"/>
      <c r="C644" s="10"/>
      <c r="D644" s="10"/>
      <c r="E644" s="10"/>
      <c r="F644" s="10"/>
      <c r="G644" s="10"/>
      <c r="H644" s="10"/>
      <c r="I644" s="10"/>
      <c r="J644" s="4"/>
      <c r="K644" s="4"/>
      <c r="L644" s="4"/>
      <c r="M644" s="4"/>
      <c r="N644" s="11"/>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row>
    <row r="645" spans="1:40">
      <c r="A645" s="10"/>
      <c r="B645" s="10"/>
      <c r="C645" s="10"/>
      <c r="D645" s="10"/>
      <c r="E645" s="10"/>
      <c r="F645" s="10"/>
      <c r="G645" s="10"/>
      <c r="H645" s="10"/>
      <c r="I645" s="10"/>
      <c r="J645" s="4"/>
      <c r="K645" s="4"/>
      <c r="L645" s="4"/>
      <c r="M645" s="4"/>
      <c r="N645" s="11"/>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row>
    <row r="646" spans="1:40">
      <c r="A646" s="10"/>
      <c r="B646" s="10"/>
      <c r="C646" s="10"/>
      <c r="D646" s="10"/>
      <c r="E646" s="10"/>
      <c r="F646" s="10"/>
      <c r="G646" s="10"/>
      <c r="H646" s="10"/>
      <c r="I646" s="10"/>
      <c r="J646" s="4"/>
      <c r="K646" s="4"/>
      <c r="L646" s="4"/>
      <c r="M646" s="4"/>
      <c r="N646" s="11"/>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row>
    <row r="647" spans="1:40">
      <c r="A647" s="10"/>
      <c r="B647" s="10"/>
      <c r="C647" s="10"/>
      <c r="D647" s="10"/>
      <c r="E647" s="10"/>
      <c r="F647" s="10"/>
      <c r="G647" s="10"/>
      <c r="H647" s="10"/>
      <c r="I647" s="10"/>
      <c r="J647" s="4"/>
      <c r="K647" s="4"/>
      <c r="L647" s="4"/>
      <c r="M647" s="4"/>
      <c r="N647" s="11"/>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row>
    <row r="648" spans="1:40">
      <c r="A648" s="10"/>
      <c r="B648" s="10"/>
      <c r="C648" s="10"/>
      <c r="D648" s="10"/>
      <c r="E648" s="10"/>
      <c r="F648" s="10"/>
      <c r="G648" s="10"/>
      <c r="H648" s="10"/>
      <c r="I648" s="10"/>
      <c r="J648" s="4"/>
      <c r="K648" s="4"/>
      <c r="L648" s="4"/>
      <c r="M648" s="4"/>
      <c r="N648" s="11"/>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row>
    <row r="649" spans="1:40">
      <c r="A649" s="10"/>
      <c r="B649" s="10"/>
      <c r="C649" s="10"/>
      <c r="D649" s="10"/>
      <c r="E649" s="10"/>
      <c r="F649" s="10"/>
      <c r="G649" s="10"/>
      <c r="H649" s="10"/>
      <c r="I649" s="10"/>
      <c r="J649" s="4"/>
      <c r="K649" s="4"/>
      <c r="L649" s="4"/>
      <c r="M649" s="4"/>
      <c r="N649" s="11"/>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row>
    <row r="650" spans="1:40">
      <c r="A650" s="10"/>
      <c r="B650" s="10"/>
      <c r="C650" s="10"/>
      <c r="D650" s="10"/>
      <c r="E650" s="10"/>
      <c r="F650" s="10"/>
      <c r="G650" s="10"/>
      <c r="H650" s="10"/>
      <c r="I650" s="10"/>
      <c r="J650" s="4"/>
      <c r="K650" s="4"/>
      <c r="L650" s="4"/>
      <c r="M650" s="4"/>
      <c r="N650" s="11"/>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row>
    <row r="651" spans="1:40">
      <c r="A651" s="10"/>
      <c r="B651" s="10"/>
      <c r="C651" s="10"/>
      <c r="D651" s="10"/>
      <c r="E651" s="10"/>
      <c r="F651" s="10"/>
      <c r="G651" s="10"/>
      <c r="H651" s="10"/>
      <c r="I651" s="10"/>
      <c r="J651" s="4"/>
      <c r="K651" s="4"/>
      <c r="L651" s="4"/>
      <c r="M651" s="4"/>
      <c r="N651" s="11"/>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row>
    <row r="652" spans="1:40">
      <c r="A652" s="10"/>
      <c r="B652" s="10"/>
      <c r="C652" s="10"/>
      <c r="D652" s="10"/>
      <c r="E652" s="10"/>
      <c r="F652" s="10"/>
      <c r="G652" s="10"/>
      <c r="H652" s="10"/>
      <c r="I652" s="10"/>
      <c r="J652" s="4"/>
      <c r="K652" s="4"/>
      <c r="L652" s="4"/>
      <c r="M652" s="4"/>
      <c r="N652" s="11"/>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row>
    <row r="653" spans="1:40">
      <c r="A653" s="10"/>
      <c r="B653" s="10"/>
      <c r="C653" s="10"/>
      <c r="D653" s="10"/>
      <c r="E653" s="10"/>
      <c r="F653" s="10"/>
      <c r="G653" s="10"/>
      <c r="H653" s="10"/>
      <c r="I653" s="10"/>
      <c r="J653" s="4"/>
      <c r="K653" s="4"/>
      <c r="L653" s="4"/>
      <c r="M653" s="4"/>
      <c r="N653" s="11"/>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row>
    <row r="654" spans="1:40">
      <c r="A654" s="10"/>
      <c r="B654" s="10"/>
      <c r="C654" s="10"/>
      <c r="D654" s="10"/>
      <c r="E654" s="10"/>
      <c r="F654" s="10"/>
      <c r="G654" s="10"/>
      <c r="H654" s="10"/>
      <c r="I654" s="10"/>
      <c r="J654" s="4"/>
      <c r="K654" s="4"/>
      <c r="L654" s="4"/>
      <c r="M654" s="4"/>
      <c r="N654" s="11"/>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row>
    <row r="655" spans="1:40">
      <c r="A655" s="10"/>
      <c r="B655" s="10"/>
      <c r="C655" s="10"/>
      <c r="D655" s="10"/>
      <c r="E655" s="10"/>
      <c r="F655" s="10"/>
      <c r="G655" s="10"/>
      <c r="H655" s="10"/>
      <c r="I655" s="10"/>
      <c r="J655" s="4"/>
      <c r="K655" s="4"/>
      <c r="L655" s="4"/>
      <c r="M655" s="4"/>
      <c r="N655" s="11"/>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row>
    <row r="656" spans="1:40">
      <c r="A656" s="10"/>
      <c r="B656" s="10"/>
      <c r="C656" s="10"/>
      <c r="D656" s="10"/>
      <c r="E656" s="10"/>
      <c r="F656" s="10"/>
      <c r="G656" s="10"/>
      <c r="H656" s="10"/>
      <c r="I656" s="10"/>
      <c r="J656" s="4"/>
      <c r="K656" s="4"/>
      <c r="L656" s="4"/>
      <c r="M656" s="4"/>
      <c r="N656" s="11"/>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row>
    <row r="657" spans="1:40">
      <c r="A657" s="10"/>
      <c r="B657" s="10"/>
      <c r="C657" s="10"/>
      <c r="D657" s="10"/>
      <c r="E657" s="10"/>
      <c r="F657" s="10"/>
      <c r="G657" s="10"/>
      <c r="H657" s="10"/>
      <c r="I657" s="10"/>
      <c r="J657" s="4"/>
      <c r="K657" s="4"/>
      <c r="L657" s="4"/>
      <c r="M657" s="4"/>
      <c r="N657" s="11"/>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row>
    <row r="658" spans="1:40">
      <c r="A658" s="10"/>
      <c r="B658" s="10"/>
      <c r="C658" s="10"/>
      <c r="D658" s="10"/>
      <c r="E658" s="10"/>
      <c r="F658" s="10"/>
      <c r="G658" s="10"/>
      <c r="H658" s="10"/>
      <c r="I658" s="10"/>
      <c r="J658" s="4"/>
      <c r="K658" s="4"/>
      <c r="L658" s="4"/>
      <c r="M658" s="4"/>
      <c r="N658" s="11"/>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row>
    <row r="659" spans="1:40">
      <c r="A659" s="10"/>
      <c r="B659" s="10"/>
      <c r="C659" s="10"/>
      <c r="D659" s="10"/>
      <c r="E659" s="10"/>
      <c r="F659" s="10"/>
      <c r="G659" s="10"/>
      <c r="H659" s="10"/>
      <c r="I659" s="10"/>
      <c r="J659" s="4"/>
      <c r="K659" s="4"/>
      <c r="L659" s="4"/>
      <c r="M659" s="4"/>
      <c r="N659" s="11"/>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row>
    <row r="660" spans="1:40">
      <c r="A660" s="10"/>
      <c r="B660" s="10"/>
      <c r="C660" s="10"/>
      <c r="D660" s="10"/>
      <c r="E660" s="10"/>
      <c r="F660" s="10"/>
      <c r="G660" s="10"/>
      <c r="H660" s="10"/>
      <c r="I660" s="10"/>
      <c r="J660" s="4"/>
      <c r="K660" s="4"/>
      <c r="L660" s="4"/>
      <c r="M660" s="4"/>
      <c r="N660" s="11"/>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row>
    <row r="661" spans="1:40">
      <c r="A661" s="10"/>
      <c r="B661" s="10"/>
      <c r="C661" s="10"/>
      <c r="D661" s="10"/>
      <c r="E661" s="10"/>
      <c r="F661" s="10"/>
      <c r="G661" s="10"/>
      <c r="H661" s="10"/>
      <c r="I661" s="10"/>
      <c r="J661" s="4"/>
      <c r="K661" s="4"/>
      <c r="L661" s="4"/>
      <c r="M661" s="4"/>
      <c r="N661" s="11"/>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row>
    <row r="662" spans="1:40">
      <c r="A662" s="10"/>
      <c r="B662" s="10"/>
      <c r="C662" s="10"/>
      <c r="D662" s="10"/>
      <c r="E662" s="10"/>
      <c r="F662" s="10"/>
      <c r="G662" s="10"/>
      <c r="H662" s="10"/>
      <c r="I662" s="10"/>
      <c r="J662" s="4"/>
      <c r="K662" s="4"/>
      <c r="L662" s="4"/>
      <c r="M662" s="4"/>
      <c r="N662" s="11"/>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row>
    <row r="663" spans="1:40">
      <c r="A663" s="10"/>
      <c r="B663" s="10"/>
      <c r="C663" s="10"/>
      <c r="D663" s="10"/>
      <c r="E663" s="10"/>
      <c r="F663" s="10"/>
      <c r="G663" s="10"/>
      <c r="H663" s="10"/>
      <c r="I663" s="10"/>
      <c r="J663" s="4"/>
      <c r="K663" s="4"/>
      <c r="L663" s="4"/>
      <c r="M663" s="4"/>
      <c r="N663" s="11"/>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row>
    <row r="664" spans="1:40">
      <c r="A664" s="10"/>
      <c r="B664" s="10"/>
      <c r="C664" s="10"/>
      <c r="D664" s="10"/>
      <c r="E664" s="10"/>
      <c r="F664" s="10"/>
      <c r="G664" s="10"/>
      <c r="H664" s="10"/>
      <c r="I664" s="10"/>
      <c r="J664" s="4"/>
      <c r="K664" s="4"/>
      <c r="L664" s="4"/>
      <c r="M664" s="4"/>
      <c r="N664" s="11"/>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row>
    <row r="665" spans="1:40">
      <c r="A665" s="10"/>
      <c r="B665" s="10"/>
      <c r="C665" s="10"/>
      <c r="D665" s="10"/>
      <c r="E665" s="10"/>
      <c r="F665" s="10"/>
      <c r="G665" s="10"/>
      <c r="H665" s="10"/>
      <c r="I665" s="10"/>
      <c r="J665" s="4"/>
      <c r="K665" s="4"/>
      <c r="L665" s="4"/>
      <c r="M665" s="4"/>
      <c r="N665" s="11"/>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row>
    <row r="666" spans="1:40">
      <c r="A666" s="10"/>
      <c r="B666" s="10"/>
      <c r="C666" s="10"/>
      <c r="D666" s="10"/>
      <c r="E666" s="10"/>
      <c r="F666" s="10"/>
      <c r="G666" s="10"/>
      <c r="H666" s="10"/>
      <c r="I666" s="10"/>
      <c r="J666" s="4"/>
      <c r="K666" s="4"/>
      <c r="L666" s="4"/>
      <c r="M666" s="4"/>
      <c r="N666" s="11"/>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row>
    <row r="667" spans="1:40">
      <c r="A667" s="10"/>
      <c r="B667" s="10"/>
      <c r="C667" s="10"/>
      <c r="D667" s="10"/>
      <c r="E667" s="10"/>
      <c r="F667" s="10"/>
      <c r="G667" s="10"/>
      <c r="H667" s="10"/>
      <c r="I667" s="10"/>
      <c r="J667" s="4"/>
      <c r="K667" s="4"/>
      <c r="L667" s="4"/>
      <c r="M667" s="4"/>
      <c r="N667" s="11"/>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row>
    <row r="668" spans="1:40">
      <c r="A668" s="10"/>
      <c r="B668" s="10"/>
      <c r="C668" s="10"/>
      <c r="D668" s="10"/>
      <c r="E668" s="10"/>
      <c r="F668" s="10"/>
      <c r="G668" s="10"/>
      <c r="H668" s="10"/>
      <c r="I668" s="10"/>
      <c r="J668" s="4"/>
      <c r="K668" s="4"/>
      <c r="L668" s="4"/>
      <c r="M668" s="4"/>
      <c r="N668" s="11"/>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row>
    <row r="669" spans="1:40">
      <c r="A669" s="10"/>
      <c r="B669" s="10"/>
      <c r="C669" s="10"/>
      <c r="D669" s="10"/>
      <c r="E669" s="10"/>
      <c r="F669" s="10"/>
      <c r="G669" s="10"/>
      <c r="H669" s="10"/>
      <c r="I669" s="10"/>
      <c r="J669" s="4"/>
      <c r="K669" s="4"/>
      <c r="L669" s="4"/>
      <c r="M669" s="4"/>
      <c r="N669" s="11"/>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row>
    <row r="670" spans="1:40">
      <c r="A670" s="10"/>
      <c r="B670" s="10"/>
      <c r="C670" s="10"/>
      <c r="D670" s="10"/>
      <c r="E670" s="10"/>
      <c r="F670" s="10"/>
      <c r="G670" s="10"/>
      <c r="H670" s="10"/>
      <c r="I670" s="10"/>
      <c r="J670" s="4"/>
      <c r="K670" s="4"/>
      <c r="L670" s="4"/>
      <c r="M670" s="4"/>
      <c r="N670" s="11"/>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row>
    <row r="671" spans="1:40">
      <c r="A671" s="10"/>
      <c r="B671" s="10"/>
      <c r="C671" s="10"/>
      <c r="D671" s="10"/>
      <c r="E671" s="10"/>
      <c r="F671" s="10"/>
      <c r="G671" s="10"/>
      <c r="H671" s="10"/>
      <c r="I671" s="10"/>
      <c r="J671" s="4"/>
      <c r="K671" s="4"/>
      <c r="L671" s="4"/>
      <c r="M671" s="4"/>
      <c r="N671" s="11"/>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row>
    <row r="672" spans="1:40">
      <c r="A672" s="10"/>
      <c r="B672" s="10"/>
      <c r="C672" s="10"/>
      <c r="D672" s="10"/>
      <c r="E672" s="10"/>
      <c r="F672" s="10"/>
      <c r="G672" s="10"/>
      <c r="H672" s="10"/>
      <c r="I672" s="10"/>
      <c r="J672" s="4"/>
      <c r="K672" s="4"/>
      <c r="L672" s="4"/>
      <c r="M672" s="4"/>
      <c r="N672" s="11"/>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row>
    <row r="673" spans="1:40">
      <c r="A673" s="10"/>
      <c r="B673" s="10"/>
      <c r="C673" s="10"/>
      <c r="D673" s="10"/>
      <c r="E673" s="10"/>
      <c r="F673" s="10"/>
      <c r="G673" s="10"/>
      <c r="H673" s="10"/>
      <c r="I673" s="10"/>
      <c r="J673" s="4"/>
      <c r="K673" s="4"/>
      <c r="L673" s="4"/>
      <c r="M673" s="4"/>
      <c r="N673" s="11"/>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row>
    <row r="674" spans="1:40">
      <c r="A674" s="10"/>
      <c r="B674" s="10"/>
      <c r="C674" s="10"/>
      <c r="D674" s="10"/>
      <c r="E674" s="10"/>
      <c r="F674" s="10"/>
      <c r="G674" s="10"/>
      <c r="H674" s="10"/>
      <c r="I674" s="10"/>
      <c r="J674" s="4"/>
      <c r="K674" s="4"/>
      <c r="L674" s="4"/>
      <c r="M674" s="4"/>
      <c r="N674" s="11"/>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row>
    <row r="675" spans="1:40">
      <c r="A675" s="10"/>
      <c r="B675" s="10"/>
      <c r="C675" s="10"/>
      <c r="D675" s="10"/>
      <c r="E675" s="10"/>
      <c r="F675" s="10"/>
      <c r="G675" s="10"/>
      <c r="H675" s="10"/>
      <c r="I675" s="10"/>
      <c r="J675" s="4"/>
      <c r="K675" s="4"/>
      <c r="L675" s="4"/>
      <c r="M675" s="4"/>
      <c r="N675" s="11"/>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row>
    <row r="676" spans="1:40">
      <c r="A676" s="10"/>
      <c r="B676" s="10"/>
      <c r="C676" s="10"/>
      <c r="D676" s="10"/>
      <c r="E676" s="10"/>
      <c r="F676" s="10"/>
      <c r="G676" s="10"/>
      <c r="H676" s="10"/>
      <c r="I676" s="10"/>
      <c r="J676" s="4"/>
      <c r="K676" s="4"/>
      <c r="L676" s="4"/>
      <c r="M676" s="4"/>
      <c r="N676" s="11"/>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row>
    <row r="677" spans="1:40">
      <c r="A677" s="10"/>
      <c r="B677" s="10"/>
      <c r="C677" s="10"/>
      <c r="D677" s="10"/>
      <c r="E677" s="10"/>
      <c r="F677" s="10"/>
      <c r="G677" s="10"/>
      <c r="H677" s="10"/>
      <c r="I677" s="10"/>
      <c r="J677" s="4"/>
      <c r="K677" s="4"/>
      <c r="L677" s="4"/>
      <c r="M677" s="4"/>
      <c r="N677" s="11"/>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row>
    <row r="678" spans="1:40">
      <c r="A678" s="10"/>
      <c r="B678" s="10"/>
      <c r="C678" s="10"/>
      <c r="D678" s="10"/>
      <c r="E678" s="10"/>
      <c r="F678" s="10"/>
      <c r="G678" s="10"/>
      <c r="H678" s="10"/>
      <c r="I678" s="10"/>
      <c r="J678" s="4"/>
      <c r="K678" s="4"/>
      <c r="L678" s="4"/>
      <c r="M678" s="4"/>
      <c r="N678" s="11"/>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row>
    <row r="679" spans="1:40">
      <c r="A679" s="10"/>
      <c r="B679" s="10"/>
      <c r="C679" s="10"/>
      <c r="D679" s="10"/>
      <c r="E679" s="10"/>
      <c r="F679" s="10"/>
      <c r="G679" s="10"/>
      <c r="H679" s="10"/>
      <c r="I679" s="10"/>
      <c r="J679" s="4"/>
      <c r="K679" s="4"/>
      <c r="L679" s="4"/>
      <c r="M679" s="4"/>
      <c r="N679" s="11"/>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row>
    <row r="680" spans="1:40">
      <c r="A680" s="10"/>
      <c r="B680" s="10"/>
      <c r="C680" s="10"/>
      <c r="D680" s="10"/>
      <c r="E680" s="10"/>
      <c r="F680" s="10"/>
      <c r="G680" s="10"/>
      <c r="H680" s="10"/>
      <c r="I680" s="10"/>
      <c r="J680" s="4"/>
      <c r="K680" s="4"/>
      <c r="L680" s="4"/>
      <c r="M680" s="4"/>
      <c r="N680" s="11"/>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row>
    <row r="681" spans="1:40">
      <c r="A681" s="10"/>
      <c r="B681" s="10"/>
      <c r="C681" s="10"/>
      <c r="D681" s="10"/>
      <c r="E681" s="10"/>
      <c r="F681" s="10"/>
      <c r="G681" s="10"/>
      <c r="H681" s="10"/>
      <c r="I681" s="10"/>
      <c r="J681" s="4"/>
      <c r="K681" s="4"/>
      <c r="L681" s="4"/>
      <c r="M681" s="4"/>
      <c r="N681" s="11"/>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row>
    <row r="682" spans="1:40">
      <c r="A682" s="10"/>
      <c r="B682" s="10"/>
      <c r="C682" s="10"/>
      <c r="D682" s="10"/>
      <c r="E682" s="10"/>
      <c r="F682" s="10"/>
      <c r="G682" s="10"/>
      <c r="H682" s="10"/>
      <c r="I682" s="10"/>
      <c r="J682" s="4"/>
      <c r="K682" s="4"/>
      <c r="L682" s="4"/>
      <c r="M682" s="4"/>
      <c r="N682" s="11"/>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row>
    <row r="683" spans="1:40">
      <c r="A683" s="10"/>
      <c r="B683" s="10"/>
      <c r="C683" s="10"/>
      <c r="D683" s="10"/>
      <c r="E683" s="10"/>
      <c r="F683" s="10"/>
      <c r="G683" s="10"/>
      <c r="H683" s="10"/>
      <c r="I683" s="10"/>
      <c r="J683" s="4"/>
      <c r="K683" s="4"/>
      <c r="L683" s="4"/>
      <c r="M683" s="4"/>
      <c r="N683" s="11"/>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row>
    <row r="684" spans="1:40">
      <c r="A684" s="10"/>
      <c r="B684" s="10"/>
      <c r="C684" s="10"/>
      <c r="D684" s="10"/>
      <c r="E684" s="10"/>
      <c r="F684" s="10"/>
      <c r="G684" s="10"/>
      <c r="H684" s="10"/>
      <c r="I684" s="10"/>
      <c r="J684" s="4"/>
      <c r="K684" s="4"/>
      <c r="L684" s="4"/>
      <c r="M684" s="4"/>
      <c r="N684" s="11"/>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row>
    <row r="685" spans="1:40">
      <c r="A685" s="10"/>
      <c r="B685" s="10"/>
      <c r="C685" s="10"/>
      <c r="D685" s="10"/>
      <c r="E685" s="10"/>
      <c r="F685" s="10"/>
      <c r="G685" s="10"/>
      <c r="H685" s="10"/>
      <c r="I685" s="10"/>
      <c r="J685" s="4"/>
      <c r="K685" s="4"/>
      <c r="L685" s="4"/>
      <c r="M685" s="4"/>
      <c r="N685" s="11"/>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row>
    <row r="686" spans="1:40">
      <c r="A686" s="10"/>
      <c r="B686" s="10"/>
      <c r="C686" s="10"/>
      <c r="D686" s="10"/>
      <c r="E686" s="10"/>
      <c r="F686" s="10"/>
      <c r="G686" s="10"/>
      <c r="H686" s="10"/>
      <c r="I686" s="10"/>
      <c r="J686" s="4"/>
      <c r="K686" s="4"/>
      <c r="L686" s="4"/>
      <c r="M686" s="4"/>
      <c r="N686" s="11"/>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row>
    <row r="687" spans="1:40">
      <c r="A687" s="10"/>
      <c r="B687" s="10"/>
      <c r="C687" s="10"/>
      <c r="D687" s="10"/>
      <c r="E687" s="10"/>
      <c r="F687" s="10"/>
      <c r="G687" s="10"/>
      <c r="H687" s="10"/>
      <c r="I687" s="10"/>
      <c r="J687" s="4"/>
      <c r="K687" s="4"/>
      <c r="L687" s="4"/>
      <c r="M687" s="4"/>
      <c r="N687" s="11"/>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row>
    <row r="688" spans="1:40">
      <c r="A688" s="10"/>
      <c r="B688" s="10"/>
      <c r="C688" s="10"/>
      <c r="D688" s="10"/>
      <c r="E688" s="10"/>
      <c r="F688" s="10"/>
      <c r="G688" s="10"/>
      <c r="H688" s="10"/>
      <c r="I688" s="10"/>
      <c r="J688" s="4"/>
      <c r="K688" s="4"/>
      <c r="L688" s="4"/>
      <c r="M688" s="4"/>
      <c r="N688" s="11"/>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row>
    <row r="689" spans="1:40">
      <c r="A689" s="10"/>
      <c r="B689" s="10"/>
      <c r="C689" s="10"/>
      <c r="D689" s="10"/>
      <c r="E689" s="10"/>
      <c r="F689" s="10"/>
      <c r="G689" s="10"/>
      <c r="H689" s="10"/>
      <c r="I689" s="10"/>
      <c r="J689" s="4"/>
      <c r="K689" s="4"/>
      <c r="L689" s="4"/>
      <c r="M689" s="4"/>
      <c r="N689" s="11"/>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row>
    <row r="690" spans="1:40">
      <c r="A690" s="10"/>
      <c r="B690" s="10"/>
      <c r="C690" s="10"/>
      <c r="D690" s="10"/>
      <c r="E690" s="10"/>
      <c r="F690" s="10"/>
      <c r="G690" s="10"/>
      <c r="H690" s="10"/>
      <c r="I690" s="10"/>
      <c r="J690" s="4"/>
      <c r="K690" s="4"/>
      <c r="L690" s="4"/>
      <c r="M690" s="4"/>
      <c r="N690" s="11"/>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row>
    <row r="691" spans="1:40">
      <c r="A691" s="10"/>
      <c r="B691" s="10"/>
      <c r="C691" s="10"/>
      <c r="D691" s="10"/>
      <c r="E691" s="10"/>
      <c r="F691" s="10"/>
      <c r="G691" s="10"/>
      <c r="H691" s="10"/>
      <c r="I691" s="10"/>
      <c r="J691" s="4"/>
      <c r="K691" s="4"/>
      <c r="L691" s="4"/>
      <c r="M691" s="4"/>
      <c r="N691" s="11"/>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row>
    <row r="692" spans="1:40">
      <c r="A692" s="10"/>
      <c r="B692" s="10"/>
      <c r="C692" s="10"/>
      <c r="D692" s="10"/>
      <c r="E692" s="10"/>
      <c r="F692" s="10"/>
      <c r="G692" s="10"/>
      <c r="H692" s="10"/>
      <c r="I692" s="10"/>
      <c r="J692" s="4"/>
      <c r="K692" s="4"/>
      <c r="L692" s="4"/>
      <c r="M692" s="4"/>
      <c r="N692" s="11"/>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row>
    <row r="693" spans="1:40">
      <c r="A693" s="10"/>
      <c r="B693" s="10"/>
      <c r="C693" s="10"/>
      <c r="D693" s="10"/>
      <c r="E693" s="10"/>
      <c r="F693" s="10"/>
      <c r="G693" s="10"/>
      <c r="H693" s="10"/>
      <c r="I693" s="10"/>
      <c r="J693" s="4"/>
      <c r="K693" s="4"/>
      <c r="L693" s="4"/>
      <c r="M693" s="4"/>
      <c r="N693" s="11"/>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row>
    <row r="694" spans="1:40">
      <c r="A694" s="10"/>
      <c r="B694" s="10"/>
      <c r="C694" s="10"/>
      <c r="D694" s="10"/>
      <c r="E694" s="10"/>
      <c r="F694" s="10"/>
      <c r="G694" s="10"/>
      <c r="H694" s="10"/>
      <c r="I694" s="10"/>
      <c r="J694" s="4"/>
      <c r="K694" s="4"/>
      <c r="L694" s="4"/>
      <c r="M694" s="4"/>
      <c r="N694" s="11"/>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row>
    <row r="695" spans="1:40">
      <c r="A695" s="10"/>
      <c r="B695" s="10"/>
      <c r="C695" s="10"/>
      <c r="D695" s="10"/>
      <c r="E695" s="10"/>
      <c r="F695" s="10"/>
      <c r="G695" s="10"/>
      <c r="H695" s="10"/>
      <c r="I695" s="10"/>
      <c r="J695" s="4"/>
      <c r="K695" s="4"/>
      <c r="L695" s="4"/>
      <c r="M695" s="4"/>
      <c r="N695" s="11"/>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row>
    <row r="696" spans="1:40">
      <c r="A696" s="10"/>
      <c r="B696" s="10"/>
      <c r="C696" s="10"/>
      <c r="D696" s="10"/>
      <c r="E696" s="10"/>
      <c r="F696" s="10"/>
      <c r="G696" s="10"/>
      <c r="H696" s="10"/>
      <c r="I696" s="10"/>
      <c r="J696" s="4"/>
      <c r="K696" s="4"/>
      <c r="L696" s="4"/>
      <c r="M696" s="4"/>
      <c r="N696" s="11"/>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row>
    <row r="697" spans="1:40">
      <c r="A697" s="10"/>
      <c r="B697" s="10"/>
      <c r="C697" s="10"/>
      <c r="D697" s="10"/>
      <c r="E697" s="10"/>
      <c r="F697" s="10"/>
      <c r="G697" s="10"/>
      <c r="H697" s="10"/>
      <c r="I697" s="10"/>
      <c r="J697" s="4"/>
      <c r="K697" s="4"/>
      <c r="L697" s="4"/>
      <c r="M697" s="4"/>
      <c r="N697" s="11"/>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row>
    <row r="698" spans="1:40">
      <c r="A698" s="10"/>
      <c r="B698" s="10"/>
      <c r="C698" s="10"/>
      <c r="D698" s="10"/>
      <c r="E698" s="10"/>
      <c r="F698" s="10"/>
      <c r="G698" s="10"/>
      <c r="H698" s="10"/>
      <c r="I698" s="10"/>
      <c r="J698" s="4"/>
      <c r="K698" s="4"/>
      <c r="L698" s="4"/>
      <c r="M698" s="4"/>
      <c r="N698" s="11"/>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row>
    <row r="699" spans="1:40">
      <c r="A699" s="10"/>
      <c r="B699" s="10"/>
      <c r="C699" s="10"/>
      <c r="D699" s="10"/>
      <c r="E699" s="10"/>
      <c r="F699" s="10"/>
      <c r="G699" s="10"/>
      <c r="H699" s="10"/>
      <c r="I699" s="10"/>
      <c r="J699" s="4"/>
      <c r="K699" s="4"/>
      <c r="L699" s="4"/>
      <c r="M699" s="4"/>
      <c r="N699" s="11"/>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row>
    <row r="700" spans="1:40">
      <c r="A700" s="10"/>
      <c r="B700" s="10"/>
      <c r="C700" s="10"/>
      <c r="D700" s="10"/>
      <c r="E700" s="10"/>
      <c r="F700" s="10"/>
      <c r="G700" s="10"/>
      <c r="H700" s="10"/>
      <c r="I700" s="10"/>
      <c r="J700" s="4"/>
      <c r="K700" s="4"/>
      <c r="L700" s="4"/>
      <c r="M700" s="4"/>
      <c r="N700" s="11"/>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row>
    <row r="701" spans="1:40">
      <c r="A701" s="10"/>
      <c r="B701" s="10"/>
      <c r="C701" s="10"/>
      <c r="D701" s="10"/>
      <c r="E701" s="10"/>
      <c r="F701" s="10"/>
      <c r="G701" s="10"/>
      <c r="H701" s="10"/>
      <c r="I701" s="10"/>
      <c r="J701" s="4"/>
      <c r="K701" s="4"/>
      <c r="L701" s="4"/>
      <c r="M701" s="4"/>
      <c r="N701" s="11"/>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row>
    <row r="702" spans="1:40">
      <c r="A702" s="10"/>
      <c r="B702" s="10"/>
      <c r="C702" s="10"/>
      <c r="D702" s="10"/>
      <c r="E702" s="10"/>
      <c r="F702" s="10"/>
      <c r="G702" s="10"/>
      <c r="H702" s="10"/>
      <c r="I702" s="10"/>
      <c r="J702" s="4"/>
      <c r="K702" s="4"/>
      <c r="L702" s="4"/>
      <c r="M702" s="4"/>
      <c r="N702" s="11"/>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row>
    <row r="703" spans="1:40">
      <c r="A703" s="10"/>
      <c r="B703" s="10"/>
      <c r="C703" s="10"/>
      <c r="D703" s="10"/>
      <c r="E703" s="10"/>
      <c r="F703" s="10"/>
      <c r="G703" s="10"/>
      <c r="H703" s="10"/>
      <c r="I703" s="10"/>
      <c r="J703" s="4"/>
      <c r="K703" s="4"/>
      <c r="L703" s="4"/>
      <c r="M703" s="4"/>
      <c r="N703" s="11"/>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row>
    <row r="704" spans="1:40">
      <c r="A704" s="10"/>
      <c r="B704" s="10"/>
      <c r="C704" s="10"/>
      <c r="D704" s="10"/>
      <c r="E704" s="10"/>
      <c r="F704" s="10"/>
      <c r="G704" s="10"/>
      <c r="H704" s="10"/>
      <c r="I704" s="10"/>
      <c r="J704" s="4"/>
      <c r="K704" s="4"/>
      <c r="L704" s="4"/>
      <c r="M704" s="4"/>
      <c r="N704" s="11"/>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row>
    <row r="705" spans="1:40">
      <c r="A705" s="10"/>
      <c r="B705" s="10"/>
      <c r="C705" s="10"/>
      <c r="D705" s="10"/>
      <c r="E705" s="10"/>
      <c r="F705" s="10"/>
      <c r="G705" s="10"/>
      <c r="H705" s="10"/>
      <c r="I705" s="10"/>
      <c r="J705" s="4"/>
      <c r="K705" s="4"/>
      <c r="L705" s="4"/>
      <c r="M705" s="4"/>
      <c r="N705" s="11"/>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row>
    <row r="706" spans="1:40">
      <c r="A706" s="10"/>
      <c r="B706" s="10"/>
      <c r="C706" s="10"/>
      <c r="D706" s="10"/>
      <c r="E706" s="10"/>
      <c r="F706" s="10"/>
      <c r="G706" s="10"/>
      <c r="H706" s="10"/>
      <c r="I706" s="10"/>
      <c r="J706" s="4"/>
      <c r="K706" s="4"/>
      <c r="L706" s="4"/>
      <c r="M706" s="4"/>
      <c r="N706" s="11"/>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row>
    <row r="707" spans="1:40">
      <c r="A707" s="10"/>
      <c r="B707" s="10"/>
      <c r="C707" s="10"/>
      <c r="D707" s="10"/>
      <c r="E707" s="10"/>
      <c r="F707" s="10"/>
      <c r="G707" s="10"/>
      <c r="H707" s="10"/>
      <c r="I707" s="10"/>
      <c r="J707" s="4"/>
      <c r="K707" s="4"/>
      <c r="L707" s="4"/>
      <c r="M707" s="4"/>
      <c r="N707" s="11"/>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row>
    <row r="708" spans="1:40">
      <c r="A708" s="10"/>
      <c r="B708" s="10"/>
      <c r="C708" s="10"/>
      <c r="D708" s="10"/>
      <c r="E708" s="10"/>
      <c r="F708" s="10"/>
      <c r="G708" s="10"/>
      <c r="H708" s="10"/>
      <c r="I708" s="10"/>
      <c r="J708" s="4"/>
      <c r="K708" s="4"/>
      <c r="L708" s="4"/>
      <c r="M708" s="4"/>
      <c r="N708" s="11"/>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row>
    <row r="709" spans="1:40">
      <c r="A709" s="10"/>
      <c r="B709" s="10"/>
      <c r="C709" s="10"/>
      <c r="D709" s="10"/>
      <c r="E709" s="10"/>
      <c r="F709" s="10"/>
      <c r="G709" s="10"/>
      <c r="H709" s="10"/>
      <c r="I709" s="10"/>
      <c r="J709" s="4"/>
      <c r="K709" s="4"/>
      <c r="L709" s="4"/>
      <c r="M709" s="4"/>
      <c r="N709" s="11"/>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row>
    <row r="710" spans="1:40">
      <c r="A710" s="10"/>
      <c r="B710" s="10"/>
      <c r="C710" s="10"/>
      <c r="D710" s="10"/>
      <c r="E710" s="10"/>
      <c r="F710" s="10"/>
      <c r="G710" s="10"/>
      <c r="H710" s="10"/>
      <c r="I710" s="10"/>
      <c r="J710" s="4"/>
      <c r="K710" s="4"/>
      <c r="L710" s="4"/>
      <c r="M710" s="4"/>
      <c r="N710" s="11"/>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row>
    <row r="711" spans="1:40">
      <c r="A711" s="10"/>
      <c r="B711" s="10"/>
      <c r="C711" s="10"/>
      <c r="D711" s="10"/>
      <c r="E711" s="10"/>
      <c r="F711" s="10"/>
      <c r="G711" s="10"/>
      <c r="H711" s="10"/>
      <c r="I711" s="10"/>
      <c r="J711" s="4"/>
      <c r="K711" s="4"/>
      <c r="L711" s="4"/>
      <c r="M711" s="4"/>
      <c r="N711" s="11"/>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row>
    <row r="712" spans="1:40">
      <c r="A712" s="10"/>
      <c r="B712" s="10"/>
      <c r="C712" s="10"/>
      <c r="D712" s="10"/>
      <c r="E712" s="10"/>
      <c r="F712" s="10"/>
      <c r="G712" s="10"/>
      <c r="H712" s="10"/>
      <c r="I712" s="10"/>
      <c r="J712" s="4"/>
      <c r="K712" s="4"/>
      <c r="L712" s="4"/>
      <c r="M712" s="4"/>
      <c r="N712" s="11"/>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row>
    <row r="713" spans="1:40">
      <c r="A713" s="10"/>
      <c r="B713" s="10"/>
      <c r="C713" s="10"/>
      <c r="D713" s="10"/>
      <c r="E713" s="10"/>
      <c r="F713" s="10"/>
      <c r="G713" s="10"/>
      <c r="H713" s="10"/>
      <c r="I713" s="10"/>
      <c r="J713" s="4"/>
      <c r="K713" s="4"/>
      <c r="L713" s="4"/>
      <c r="M713" s="4"/>
      <c r="N713" s="11"/>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row>
    <row r="714" spans="1:40">
      <c r="A714" s="10"/>
      <c r="B714" s="10"/>
      <c r="C714" s="10"/>
      <c r="D714" s="10"/>
      <c r="E714" s="10"/>
      <c r="F714" s="10"/>
      <c r="G714" s="10"/>
      <c r="H714" s="10"/>
      <c r="I714" s="10"/>
      <c r="J714" s="4"/>
      <c r="K714" s="4"/>
      <c r="L714" s="4"/>
      <c r="M714" s="4"/>
      <c r="N714" s="11"/>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row>
    <row r="715" spans="1:40">
      <c r="A715" s="10"/>
      <c r="B715" s="10"/>
      <c r="C715" s="10"/>
      <c r="D715" s="10"/>
      <c r="E715" s="10"/>
      <c r="F715" s="10"/>
      <c r="G715" s="10"/>
      <c r="H715" s="10"/>
      <c r="I715" s="10"/>
      <c r="J715" s="4"/>
      <c r="K715" s="4"/>
      <c r="L715" s="4"/>
      <c r="M715" s="4"/>
      <c r="N715" s="11"/>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row>
    <row r="716" spans="1:40">
      <c r="A716" s="10"/>
      <c r="B716" s="10"/>
      <c r="C716" s="10"/>
      <c r="D716" s="10"/>
      <c r="E716" s="10"/>
      <c r="F716" s="10"/>
      <c r="G716" s="10"/>
      <c r="H716" s="10"/>
      <c r="I716" s="10"/>
      <c r="J716" s="4"/>
      <c r="K716" s="4"/>
      <c r="L716" s="4"/>
      <c r="M716" s="4"/>
      <c r="N716" s="11"/>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row>
    <row r="717" spans="1:40">
      <c r="A717" s="10"/>
      <c r="B717" s="10"/>
      <c r="C717" s="10"/>
      <c r="D717" s="10"/>
      <c r="E717" s="10"/>
      <c r="F717" s="10"/>
      <c r="G717" s="10"/>
      <c r="H717" s="10"/>
      <c r="I717" s="10"/>
      <c r="J717" s="4"/>
      <c r="K717" s="4"/>
      <c r="L717" s="4"/>
      <c r="M717" s="4"/>
      <c r="N717" s="11"/>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row>
    <row r="718" spans="1:40">
      <c r="A718" s="10"/>
      <c r="B718" s="10"/>
      <c r="C718" s="10"/>
      <c r="D718" s="10"/>
      <c r="E718" s="10"/>
      <c r="F718" s="10"/>
      <c r="G718" s="10"/>
      <c r="H718" s="10"/>
      <c r="I718" s="10"/>
      <c r="J718" s="4"/>
      <c r="K718" s="4"/>
      <c r="L718" s="4"/>
      <c r="M718" s="4"/>
      <c r="N718" s="11"/>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row>
    <row r="719" spans="1:40">
      <c r="A719" s="10"/>
      <c r="B719" s="10"/>
      <c r="C719" s="10"/>
      <c r="D719" s="10"/>
      <c r="E719" s="10"/>
      <c r="F719" s="10"/>
      <c r="G719" s="10"/>
      <c r="H719" s="10"/>
      <c r="I719" s="10"/>
      <c r="J719" s="4"/>
      <c r="K719" s="4"/>
      <c r="L719" s="4"/>
      <c r="M719" s="4"/>
      <c r="N719" s="11"/>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row>
    <row r="720" spans="1:40">
      <c r="A720" s="10"/>
      <c r="B720" s="10"/>
      <c r="C720" s="10"/>
      <c r="D720" s="10"/>
      <c r="E720" s="10"/>
      <c r="F720" s="10"/>
      <c r="G720" s="10"/>
      <c r="H720" s="10"/>
      <c r="I720" s="10"/>
      <c r="J720" s="4"/>
      <c r="K720" s="4"/>
      <c r="L720" s="4"/>
      <c r="M720" s="4"/>
      <c r="N720" s="11"/>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row>
    <row r="721" spans="1:40">
      <c r="A721" s="10"/>
      <c r="B721" s="10"/>
      <c r="C721" s="10"/>
      <c r="D721" s="10"/>
      <c r="E721" s="10"/>
      <c r="F721" s="10"/>
      <c r="G721" s="10"/>
      <c r="H721" s="10"/>
      <c r="I721" s="10"/>
      <c r="J721" s="4"/>
      <c r="K721" s="4"/>
      <c r="L721" s="4"/>
      <c r="M721" s="4"/>
      <c r="N721" s="11"/>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row>
    <row r="722" spans="1:40">
      <c r="A722" s="10"/>
      <c r="B722" s="10"/>
      <c r="C722" s="10"/>
      <c r="D722" s="10"/>
      <c r="E722" s="10"/>
      <c r="F722" s="10"/>
      <c r="G722" s="10"/>
      <c r="H722" s="10"/>
      <c r="I722" s="10"/>
      <c r="J722" s="4"/>
      <c r="K722" s="4"/>
      <c r="L722" s="4"/>
      <c r="M722" s="4"/>
      <c r="N722" s="11"/>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row>
    <row r="723" spans="1:40">
      <c r="A723" s="10"/>
      <c r="B723" s="10"/>
      <c r="C723" s="10"/>
      <c r="D723" s="10"/>
      <c r="E723" s="10"/>
      <c r="F723" s="10"/>
      <c r="G723" s="10"/>
      <c r="H723" s="10"/>
      <c r="I723" s="10"/>
      <c r="J723" s="4"/>
      <c r="K723" s="4"/>
      <c r="L723" s="4"/>
      <c r="M723" s="4"/>
      <c r="N723" s="11"/>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row>
    <row r="724" spans="1:40">
      <c r="A724" s="10"/>
      <c r="B724" s="10"/>
      <c r="C724" s="10"/>
      <c r="D724" s="10"/>
      <c r="E724" s="10"/>
      <c r="F724" s="10"/>
      <c r="G724" s="10"/>
      <c r="H724" s="10"/>
      <c r="I724" s="10"/>
      <c r="J724" s="4"/>
      <c r="K724" s="4"/>
      <c r="L724" s="4"/>
      <c r="M724" s="4"/>
      <c r="N724" s="11"/>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row>
    <row r="725" spans="1:40">
      <c r="A725" s="10"/>
      <c r="B725" s="10"/>
      <c r="C725" s="10"/>
      <c r="D725" s="10"/>
      <c r="E725" s="10"/>
      <c r="F725" s="10"/>
      <c r="G725" s="10"/>
      <c r="H725" s="10"/>
      <c r="I725" s="10"/>
      <c r="J725" s="4"/>
      <c r="K725" s="4"/>
      <c r="L725" s="4"/>
      <c r="M725" s="4"/>
      <c r="N725" s="11"/>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row>
    <row r="726" spans="1:40">
      <c r="A726" s="10"/>
      <c r="B726" s="10"/>
      <c r="C726" s="10"/>
      <c r="D726" s="10"/>
      <c r="E726" s="10"/>
      <c r="F726" s="10"/>
      <c r="G726" s="10"/>
      <c r="H726" s="10"/>
      <c r="I726" s="10"/>
      <c r="J726" s="4"/>
      <c r="K726" s="4"/>
      <c r="L726" s="4"/>
      <c r="M726" s="4"/>
      <c r="N726" s="11"/>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row>
    <row r="727" spans="1:40">
      <c r="A727" s="10"/>
      <c r="B727" s="10"/>
      <c r="C727" s="10"/>
      <c r="D727" s="10"/>
      <c r="E727" s="10"/>
      <c r="F727" s="10"/>
      <c r="G727" s="10"/>
      <c r="H727" s="10"/>
      <c r="I727" s="10"/>
      <c r="J727" s="4"/>
      <c r="K727" s="4"/>
      <c r="L727" s="4"/>
      <c r="M727" s="4"/>
      <c r="N727" s="11"/>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row>
    <row r="728" spans="1:40">
      <c r="A728" s="10"/>
      <c r="B728" s="10"/>
      <c r="C728" s="10"/>
      <c r="D728" s="10"/>
      <c r="E728" s="10"/>
      <c r="F728" s="10"/>
      <c r="G728" s="10"/>
      <c r="H728" s="10"/>
      <c r="I728" s="10"/>
      <c r="J728" s="4"/>
      <c r="K728" s="4"/>
      <c r="L728" s="4"/>
      <c r="M728" s="4"/>
      <c r="N728" s="11"/>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row>
    <row r="729" spans="1:40">
      <c r="A729" s="10"/>
      <c r="B729" s="10"/>
      <c r="C729" s="10"/>
      <c r="D729" s="10"/>
      <c r="E729" s="10"/>
      <c r="F729" s="10"/>
      <c r="G729" s="10"/>
      <c r="H729" s="10"/>
      <c r="I729" s="10"/>
      <c r="J729" s="4"/>
      <c r="K729" s="4"/>
      <c r="L729" s="4"/>
      <c r="M729" s="4"/>
      <c r="N729" s="11"/>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row>
    <row r="730" spans="1:40">
      <c r="A730" s="10"/>
      <c r="B730" s="10"/>
      <c r="C730" s="10"/>
      <c r="D730" s="10"/>
      <c r="E730" s="10"/>
      <c r="F730" s="10"/>
      <c r="G730" s="10"/>
      <c r="H730" s="10"/>
      <c r="I730" s="10"/>
      <c r="J730" s="4"/>
      <c r="K730" s="4"/>
      <c r="L730" s="4"/>
      <c r="M730" s="4"/>
      <c r="N730" s="11"/>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row>
    <row r="731" spans="1:40">
      <c r="A731" s="10"/>
      <c r="B731" s="10"/>
      <c r="C731" s="10"/>
      <c r="D731" s="10"/>
      <c r="E731" s="10"/>
      <c r="F731" s="10"/>
      <c r="G731" s="10"/>
      <c r="H731" s="10"/>
      <c r="I731" s="10"/>
      <c r="J731" s="4"/>
      <c r="K731" s="4"/>
      <c r="L731" s="4"/>
      <c r="M731" s="4"/>
      <c r="N731" s="11"/>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row>
    <row r="732" spans="1:40">
      <c r="A732" s="10"/>
      <c r="B732" s="10"/>
      <c r="C732" s="10"/>
      <c r="D732" s="10"/>
      <c r="E732" s="10"/>
      <c r="F732" s="10"/>
      <c r="G732" s="10"/>
      <c r="H732" s="10"/>
      <c r="I732" s="10"/>
      <c r="J732" s="4"/>
      <c r="K732" s="4"/>
      <c r="L732" s="4"/>
      <c r="M732" s="4"/>
      <c r="N732" s="11"/>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row>
    <row r="733" spans="1:40">
      <c r="A733" s="10"/>
      <c r="B733" s="10"/>
      <c r="C733" s="10"/>
      <c r="D733" s="10"/>
      <c r="E733" s="10"/>
      <c r="F733" s="10"/>
      <c r="G733" s="10"/>
      <c r="H733" s="10"/>
      <c r="I733" s="10"/>
      <c r="J733" s="4"/>
      <c r="K733" s="4"/>
      <c r="L733" s="4"/>
      <c r="M733" s="4"/>
      <c r="N733" s="11"/>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row>
    <row r="734" spans="1:40">
      <c r="A734" s="10"/>
      <c r="B734" s="10"/>
      <c r="C734" s="10"/>
      <c r="D734" s="10"/>
      <c r="E734" s="10"/>
      <c r="F734" s="10"/>
      <c r="G734" s="10"/>
      <c r="H734" s="10"/>
      <c r="I734" s="10"/>
      <c r="J734" s="4"/>
      <c r="K734" s="4"/>
      <c r="L734" s="4"/>
      <c r="M734" s="4"/>
      <c r="N734" s="11"/>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row>
    <row r="735" spans="1:40">
      <c r="A735" s="10"/>
      <c r="B735" s="10"/>
      <c r="C735" s="10"/>
      <c r="D735" s="10"/>
      <c r="E735" s="10"/>
      <c r="F735" s="10"/>
      <c r="G735" s="10"/>
      <c r="H735" s="10"/>
      <c r="I735" s="10"/>
      <c r="J735" s="4"/>
      <c r="K735" s="4"/>
      <c r="L735" s="4"/>
      <c r="M735" s="4"/>
      <c r="N735" s="11"/>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row>
    <row r="736" spans="1:40">
      <c r="A736" s="10"/>
      <c r="B736" s="10"/>
      <c r="C736" s="10"/>
      <c r="D736" s="10"/>
      <c r="E736" s="10"/>
      <c r="F736" s="10"/>
      <c r="G736" s="10"/>
      <c r="H736" s="10"/>
      <c r="I736" s="10"/>
      <c r="J736" s="4"/>
      <c r="K736" s="4"/>
      <c r="L736" s="4"/>
      <c r="M736" s="4"/>
      <c r="N736" s="11"/>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row>
    <row r="737" spans="1:40">
      <c r="A737" s="10"/>
      <c r="B737" s="10"/>
      <c r="C737" s="10"/>
      <c r="D737" s="10"/>
      <c r="E737" s="10"/>
      <c r="F737" s="10"/>
      <c r="G737" s="10"/>
      <c r="H737" s="10"/>
      <c r="I737" s="10"/>
      <c r="J737" s="4"/>
      <c r="K737" s="4"/>
      <c r="L737" s="4"/>
      <c r="M737" s="4"/>
      <c r="N737" s="11"/>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row>
    <row r="738" spans="1:40">
      <c r="A738" s="10"/>
      <c r="B738" s="10"/>
      <c r="C738" s="10"/>
      <c r="D738" s="10"/>
      <c r="E738" s="10"/>
      <c r="F738" s="10"/>
      <c r="G738" s="10"/>
      <c r="H738" s="10"/>
      <c r="I738" s="10"/>
      <c r="J738" s="4"/>
      <c r="K738" s="4"/>
      <c r="L738" s="4"/>
      <c r="M738" s="4"/>
      <c r="N738" s="11"/>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row>
    <row r="739" spans="1:40">
      <c r="A739" s="10"/>
      <c r="B739" s="10"/>
      <c r="C739" s="10"/>
      <c r="D739" s="10"/>
      <c r="E739" s="10"/>
      <c r="F739" s="10"/>
      <c r="G739" s="10"/>
      <c r="H739" s="10"/>
      <c r="I739" s="10"/>
      <c r="J739" s="4"/>
      <c r="K739" s="4"/>
      <c r="L739" s="4"/>
      <c r="M739" s="4"/>
      <c r="N739" s="11"/>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row>
    <row r="740" spans="1:40">
      <c r="A740" s="10"/>
      <c r="B740" s="10"/>
      <c r="C740" s="10"/>
      <c r="D740" s="10"/>
      <c r="E740" s="10"/>
      <c r="F740" s="10"/>
      <c r="G740" s="10"/>
      <c r="H740" s="10"/>
      <c r="I740" s="10"/>
      <c r="J740" s="4"/>
      <c r="K740" s="4"/>
      <c r="L740" s="4"/>
      <c r="M740" s="4"/>
      <c r="N740" s="11"/>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row>
    <row r="741" spans="1:40">
      <c r="A741" s="10"/>
      <c r="B741" s="10"/>
      <c r="C741" s="10"/>
      <c r="D741" s="10"/>
      <c r="E741" s="10"/>
      <c r="F741" s="10"/>
      <c r="G741" s="10"/>
      <c r="H741" s="10"/>
      <c r="I741" s="10"/>
      <c r="J741" s="4"/>
      <c r="K741" s="4"/>
      <c r="L741" s="4"/>
      <c r="M741" s="4"/>
      <c r="N741" s="11"/>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row>
    <row r="742" spans="1:40">
      <c r="A742" s="10"/>
      <c r="B742" s="10"/>
      <c r="C742" s="10"/>
      <c r="D742" s="10"/>
      <c r="E742" s="10"/>
      <c r="F742" s="10"/>
      <c r="G742" s="10"/>
      <c r="H742" s="10"/>
      <c r="I742" s="10"/>
      <c r="J742" s="4"/>
      <c r="K742" s="4"/>
      <c r="L742" s="4"/>
      <c r="M742" s="4"/>
      <c r="N742" s="11"/>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row>
    <row r="743" spans="1:40">
      <c r="A743" s="10"/>
      <c r="B743" s="10"/>
      <c r="C743" s="10"/>
      <c r="D743" s="10"/>
      <c r="E743" s="10"/>
      <c r="F743" s="10"/>
      <c r="G743" s="10"/>
      <c r="H743" s="10"/>
      <c r="I743" s="10"/>
      <c r="J743" s="4"/>
      <c r="K743" s="4"/>
      <c r="L743" s="4"/>
      <c r="M743" s="4"/>
      <c r="N743" s="11"/>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row>
    <row r="744" spans="1:40">
      <c r="A744" s="10"/>
      <c r="B744" s="10"/>
      <c r="C744" s="10"/>
      <c r="D744" s="10"/>
      <c r="E744" s="10"/>
      <c r="F744" s="10"/>
      <c r="G744" s="10"/>
      <c r="H744" s="10"/>
      <c r="I744" s="10"/>
      <c r="J744" s="4"/>
      <c r="K744" s="4"/>
      <c r="L744" s="4"/>
      <c r="M744" s="4"/>
      <c r="N744" s="11"/>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row>
    <row r="745" spans="1:40">
      <c r="A745" s="10"/>
      <c r="B745" s="10"/>
      <c r="C745" s="10"/>
      <c r="D745" s="10"/>
      <c r="E745" s="10"/>
      <c r="F745" s="10"/>
      <c r="G745" s="10"/>
      <c r="H745" s="10"/>
      <c r="I745" s="10"/>
      <c r="J745" s="4"/>
      <c r="K745" s="4"/>
      <c r="L745" s="4"/>
      <c r="M745" s="4"/>
      <c r="N745" s="11"/>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row>
    <row r="746" spans="1:40">
      <c r="A746" s="10"/>
      <c r="B746" s="10"/>
      <c r="C746" s="10"/>
      <c r="D746" s="10"/>
      <c r="E746" s="10"/>
      <c r="F746" s="10"/>
      <c r="G746" s="10"/>
      <c r="H746" s="10"/>
      <c r="I746" s="10"/>
      <c r="J746" s="4"/>
      <c r="K746" s="4"/>
      <c r="L746" s="4"/>
      <c r="M746" s="4"/>
      <c r="N746" s="11"/>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row>
    <row r="747" spans="1:40">
      <c r="A747" s="10"/>
      <c r="B747" s="10"/>
      <c r="C747" s="10"/>
      <c r="D747" s="10"/>
      <c r="E747" s="10"/>
      <c r="F747" s="10"/>
      <c r="G747" s="10"/>
      <c r="H747" s="10"/>
      <c r="I747" s="10"/>
      <c r="J747" s="4"/>
      <c r="K747" s="4"/>
      <c r="L747" s="4"/>
      <c r="M747" s="4"/>
      <c r="N747" s="11"/>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row>
    <row r="748" spans="1:40">
      <c r="A748" s="10"/>
      <c r="B748" s="10"/>
      <c r="C748" s="10"/>
      <c r="D748" s="10"/>
      <c r="E748" s="10"/>
      <c r="F748" s="10"/>
      <c r="G748" s="10"/>
      <c r="H748" s="10"/>
      <c r="I748" s="10"/>
      <c r="J748" s="4"/>
      <c r="K748" s="4"/>
      <c r="L748" s="4"/>
      <c r="M748" s="4"/>
      <c r="N748" s="11"/>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row>
    <row r="749" spans="1:40">
      <c r="A749" s="10"/>
      <c r="B749" s="10"/>
      <c r="C749" s="10"/>
      <c r="D749" s="10"/>
      <c r="E749" s="10"/>
      <c r="F749" s="10"/>
      <c r="G749" s="10"/>
      <c r="H749" s="10"/>
      <c r="I749" s="10"/>
      <c r="J749" s="4"/>
      <c r="K749" s="4"/>
      <c r="L749" s="4"/>
      <c r="M749" s="4"/>
      <c r="N749" s="11"/>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row>
    <row r="750" spans="1:40">
      <c r="A750" s="10"/>
      <c r="B750" s="10"/>
      <c r="C750" s="10"/>
      <c r="D750" s="10"/>
      <c r="E750" s="10"/>
      <c r="F750" s="10"/>
      <c r="G750" s="10"/>
      <c r="H750" s="10"/>
      <c r="I750" s="10"/>
      <c r="J750" s="4"/>
      <c r="K750" s="4"/>
      <c r="L750" s="4"/>
      <c r="M750" s="4"/>
      <c r="N750" s="11"/>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row>
    <row r="751" spans="1:40">
      <c r="A751" s="10"/>
      <c r="B751" s="10"/>
      <c r="C751" s="10"/>
      <c r="D751" s="10"/>
      <c r="E751" s="10"/>
      <c r="F751" s="10"/>
      <c r="G751" s="10"/>
      <c r="H751" s="10"/>
      <c r="I751" s="10"/>
      <c r="J751" s="4"/>
      <c r="K751" s="4"/>
      <c r="L751" s="4"/>
      <c r="M751" s="4"/>
      <c r="N751" s="11"/>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row>
    <row r="752" spans="1:40">
      <c r="A752" s="10"/>
      <c r="B752" s="10"/>
      <c r="C752" s="10"/>
      <c r="D752" s="10"/>
      <c r="E752" s="10"/>
      <c r="F752" s="10"/>
      <c r="G752" s="10"/>
      <c r="H752" s="10"/>
      <c r="I752" s="10"/>
      <c r="J752" s="4"/>
      <c r="K752" s="4"/>
      <c r="L752" s="4"/>
      <c r="M752" s="4"/>
      <c r="N752" s="11"/>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row>
    <row r="753" spans="1:40">
      <c r="A753" s="10"/>
      <c r="B753" s="10"/>
      <c r="C753" s="10"/>
      <c r="D753" s="10"/>
      <c r="E753" s="10"/>
      <c r="F753" s="10"/>
      <c r="G753" s="10"/>
      <c r="H753" s="10"/>
      <c r="I753" s="10"/>
      <c r="J753" s="4"/>
      <c r="K753" s="4"/>
      <c r="L753" s="4"/>
      <c r="M753" s="4"/>
      <c r="N753" s="11"/>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row>
    <row r="754" spans="1:40">
      <c r="A754" s="10"/>
      <c r="B754" s="10"/>
      <c r="C754" s="10"/>
      <c r="D754" s="10"/>
      <c r="E754" s="10"/>
      <c r="F754" s="10"/>
      <c r="G754" s="10"/>
      <c r="H754" s="10"/>
      <c r="I754" s="10"/>
      <c r="J754" s="4"/>
      <c r="K754" s="4"/>
      <c r="L754" s="4"/>
      <c r="M754" s="4"/>
      <c r="N754" s="11"/>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row>
    <row r="755" spans="1:40">
      <c r="A755" s="10"/>
      <c r="B755" s="10"/>
      <c r="C755" s="10"/>
      <c r="D755" s="10"/>
      <c r="E755" s="10"/>
      <c r="F755" s="10"/>
      <c r="G755" s="10"/>
      <c r="H755" s="10"/>
      <c r="I755" s="10"/>
      <c r="J755" s="4"/>
      <c r="K755" s="4"/>
      <c r="L755" s="4"/>
      <c r="M755" s="4"/>
      <c r="N755" s="11"/>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row>
    <row r="756" spans="1:40">
      <c r="A756" s="10"/>
      <c r="B756" s="10"/>
      <c r="C756" s="10"/>
      <c r="D756" s="10"/>
      <c r="E756" s="10"/>
      <c r="F756" s="10"/>
      <c r="G756" s="10"/>
      <c r="H756" s="10"/>
      <c r="I756" s="10"/>
      <c r="J756" s="4"/>
      <c r="K756" s="4"/>
      <c r="L756" s="4"/>
      <c r="M756" s="4"/>
      <c r="N756" s="11"/>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row>
    <row r="757" spans="1:40">
      <c r="A757" s="10"/>
      <c r="B757" s="10"/>
      <c r="C757" s="10"/>
      <c r="D757" s="10"/>
      <c r="E757" s="10"/>
      <c r="F757" s="10"/>
      <c r="G757" s="10"/>
      <c r="H757" s="10"/>
      <c r="I757" s="10"/>
      <c r="J757" s="4"/>
      <c r="K757" s="4"/>
      <c r="L757" s="4"/>
      <c r="M757" s="4"/>
      <c r="N757" s="11"/>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row>
    <row r="758" spans="1:40">
      <c r="A758" s="10"/>
      <c r="B758" s="10"/>
      <c r="C758" s="10"/>
      <c r="D758" s="10"/>
      <c r="E758" s="10"/>
      <c r="F758" s="10"/>
      <c r="G758" s="10"/>
      <c r="H758" s="10"/>
      <c r="I758" s="10"/>
      <c r="J758" s="4"/>
      <c r="K758" s="4"/>
      <c r="L758" s="4"/>
      <c r="M758" s="4"/>
      <c r="N758" s="11"/>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row>
    <row r="759" spans="1:40">
      <c r="A759" s="10"/>
      <c r="B759" s="10"/>
      <c r="C759" s="10"/>
      <c r="D759" s="10"/>
      <c r="E759" s="10"/>
      <c r="F759" s="10"/>
      <c r="G759" s="10"/>
      <c r="H759" s="10"/>
      <c r="I759" s="10"/>
      <c r="J759" s="4"/>
      <c r="K759" s="4"/>
      <c r="L759" s="4"/>
      <c r="M759" s="4"/>
      <c r="N759" s="11"/>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row>
    <row r="760" spans="1:40">
      <c r="A760" s="10"/>
      <c r="B760" s="10"/>
      <c r="C760" s="10"/>
      <c r="D760" s="10"/>
      <c r="E760" s="10"/>
      <c r="F760" s="10"/>
      <c r="G760" s="10"/>
      <c r="H760" s="10"/>
      <c r="I760" s="10"/>
      <c r="J760" s="4"/>
      <c r="K760" s="4"/>
      <c r="L760" s="4"/>
      <c r="M760" s="4"/>
      <c r="N760" s="11"/>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row>
    <row r="761" spans="1:40">
      <c r="A761" s="10"/>
      <c r="B761" s="10"/>
      <c r="C761" s="10"/>
      <c r="D761" s="10"/>
      <c r="E761" s="10"/>
      <c r="F761" s="10"/>
      <c r="G761" s="10"/>
      <c r="H761" s="10"/>
      <c r="I761" s="10"/>
      <c r="J761" s="4"/>
      <c r="K761" s="4"/>
      <c r="L761" s="4"/>
      <c r="M761" s="4"/>
      <c r="N761" s="11"/>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row>
    <row r="762" spans="1:40">
      <c r="A762" s="10"/>
      <c r="B762" s="10"/>
      <c r="C762" s="10"/>
      <c r="D762" s="10"/>
      <c r="E762" s="10"/>
      <c r="F762" s="10"/>
      <c r="G762" s="10"/>
      <c r="H762" s="10"/>
      <c r="I762" s="10"/>
      <c r="J762" s="4"/>
      <c r="K762" s="4"/>
      <c r="L762" s="4"/>
      <c r="M762" s="4"/>
      <c r="N762" s="11"/>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row>
    <row r="763" spans="1:40">
      <c r="A763" s="10"/>
      <c r="B763" s="10"/>
      <c r="C763" s="10"/>
      <c r="D763" s="10"/>
      <c r="E763" s="10"/>
      <c r="F763" s="10"/>
      <c r="G763" s="10"/>
      <c r="H763" s="10"/>
      <c r="I763" s="10"/>
      <c r="J763" s="4"/>
      <c r="K763" s="4"/>
      <c r="L763" s="4"/>
      <c r="M763" s="4"/>
      <c r="N763" s="11"/>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row>
    <row r="764" spans="1:40">
      <c r="A764" s="10"/>
      <c r="B764" s="10"/>
      <c r="C764" s="10"/>
      <c r="D764" s="10"/>
      <c r="E764" s="10"/>
      <c r="F764" s="10"/>
      <c r="G764" s="10"/>
      <c r="H764" s="10"/>
      <c r="I764" s="10"/>
      <c r="J764" s="4"/>
      <c r="K764" s="4"/>
      <c r="L764" s="4"/>
      <c r="M764" s="4"/>
      <c r="N764" s="11"/>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row>
    <row r="765" spans="1:40">
      <c r="A765" s="10"/>
      <c r="B765" s="10"/>
      <c r="C765" s="10"/>
      <c r="D765" s="10"/>
      <c r="E765" s="10"/>
      <c r="F765" s="10"/>
      <c r="G765" s="10"/>
      <c r="H765" s="10"/>
      <c r="I765" s="10"/>
      <c r="J765" s="4"/>
      <c r="K765" s="4"/>
      <c r="L765" s="4"/>
      <c r="M765" s="4"/>
      <c r="N765" s="11"/>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row>
    <row r="766" spans="1:40">
      <c r="A766" s="10"/>
      <c r="B766" s="10"/>
      <c r="C766" s="10"/>
      <c r="D766" s="10"/>
      <c r="E766" s="10"/>
      <c r="F766" s="10"/>
      <c r="G766" s="10"/>
      <c r="H766" s="10"/>
      <c r="I766" s="10"/>
      <c r="J766" s="4"/>
      <c r="K766" s="4"/>
      <c r="L766" s="4"/>
      <c r="M766" s="4"/>
      <c r="N766" s="11"/>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row>
    <row r="767" spans="1:40">
      <c r="A767" s="10"/>
      <c r="B767" s="10"/>
      <c r="C767" s="10"/>
      <c r="D767" s="10"/>
      <c r="E767" s="10"/>
      <c r="F767" s="10"/>
      <c r="G767" s="10"/>
      <c r="H767" s="10"/>
      <c r="I767" s="10"/>
      <c r="J767" s="4"/>
      <c r="K767" s="4"/>
      <c r="L767" s="4"/>
      <c r="M767" s="4"/>
      <c r="N767" s="11"/>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row>
    <row r="768" spans="1:40">
      <c r="A768" s="10"/>
      <c r="B768" s="10"/>
      <c r="C768" s="10"/>
      <c r="D768" s="10"/>
      <c r="E768" s="10"/>
      <c r="F768" s="10"/>
      <c r="G768" s="10"/>
      <c r="H768" s="10"/>
      <c r="I768" s="10"/>
      <c r="J768" s="4"/>
      <c r="K768" s="4"/>
      <c r="L768" s="4"/>
      <c r="M768" s="4"/>
      <c r="N768" s="11"/>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row>
    <row r="769" spans="1:40">
      <c r="A769" s="10"/>
      <c r="B769" s="10"/>
      <c r="C769" s="10"/>
      <c r="D769" s="10"/>
      <c r="E769" s="10"/>
      <c r="F769" s="10"/>
      <c r="G769" s="10"/>
      <c r="H769" s="10"/>
      <c r="I769" s="10"/>
      <c r="J769" s="4"/>
      <c r="K769" s="4"/>
      <c r="L769" s="4"/>
      <c r="M769" s="4"/>
      <c r="N769" s="11"/>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row>
    <row r="770" spans="1:40">
      <c r="A770" s="10"/>
      <c r="B770" s="10"/>
      <c r="C770" s="10"/>
      <c r="D770" s="10"/>
      <c r="E770" s="10"/>
      <c r="F770" s="10"/>
      <c r="G770" s="10"/>
      <c r="H770" s="10"/>
      <c r="I770" s="10"/>
      <c r="J770" s="4"/>
      <c r="K770" s="4"/>
      <c r="L770" s="4"/>
      <c r="M770" s="4"/>
      <c r="N770" s="11"/>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row>
    <row r="771" spans="1:40">
      <c r="A771" s="10"/>
      <c r="B771" s="10"/>
      <c r="C771" s="10"/>
      <c r="D771" s="10"/>
      <c r="E771" s="10"/>
      <c r="F771" s="10"/>
      <c r="G771" s="10"/>
      <c r="H771" s="10"/>
      <c r="I771" s="10"/>
      <c r="J771" s="4"/>
      <c r="K771" s="4"/>
      <c r="L771" s="4"/>
      <c r="M771" s="4"/>
      <c r="N771" s="11"/>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row>
    <row r="772" spans="1:40">
      <c r="A772" s="10"/>
      <c r="B772" s="10"/>
      <c r="C772" s="10"/>
      <c r="D772" s="10"/>
      <c r="E772" s="10"/>
      <c r="F772" s="10"/>
      <c r="G772" s="10"/>
      <c r="H772" s="10"/>
      <c r="I772" s="10"/>
      <c r="J772" s="4"/>
      <c r="K772" s="4"/>
      <c r="L772" s="4"/>
      <c r="M772" s="4"/>
      <c r="N772" s="11"/>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row>
    <row r="773" spans="1:40">
      <c r="A773" s="10"/>
      <c r="B773" s="10"/>
      <c r="C773" s="10"/>
      <c r="D773" s="10"/>
      <c r="E773" s="10"/>
      <c r="F773" s="10"/>
      <c r="G773" s="10"/>
      <c r="H773" s="10"/>
      <c r="I773" s="10"/>
      <c r="J773" s="4"/>
      <c r="K773" s="4"/>
      <c r="L773" s="4"/>
      <c r="M773" s="4"/>
      <c r="N773" s="11"/>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row>
    <row r="774" spans="1:40">
      <c r="A774" s="10"/>
      <c r="B774" s="10"/>
      <c r="C774" s="10"/>
      <c r="D774" s="10"/>
      <c r="E774" s="10"/>
      <c r="F774" s="10"/>
      <c r="G774" s="10"/>
      <c r="H774" s="10"/>
      <c r="I774" s="10"/>
      <c r="J774" s="4"/>
      <c r="K774" s="4"/>
      <c r="L774" s="4"/>
      <c r="M774" s="4"/>
      <c r="N774" s="11"/>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row>
    <row r="775" spans="1:40">
      <c r="A775" s="10"/>
      <c r="B775" s="10"/>
      <c r="C775" s="10"/>
      <c r="D775" s="10"/>
      <c r="E775" s="10"/>
      <c r="F775" s="10"/>
      <c r="G775" s="10"/>
      <c r="H775" s="10"/>
      <c r="I775" s="10"/>
      <c r="J775" s="4"/>
      <c r="K775" s="4"/>
      <c r="L775" s="4"/>
      <c r="M775" s="4"/>
      <c r="N775" s="11"/>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row>
    <row r="776" spans="1:40">
      <c r="A776" s="10"/>
      <c r="B776" s="10"/>
      <c r="C776" s="10"/>
      <c r="D776" s="10"/>
      <c r="E776" s="10"/>
      <c r="F776" s="10"/>
      <c r="G776" s="10"/>
      <c r="H776" s="10"/>
      <c r="I776" s="10"/>
      <c r="J776" s="4"/>
      <c r="K776" s="4"/>
      <c r="L776" s="4"/>
      <c r="M776" s="4"/>
      <c r="N776" s="11"/>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row>
    <row r="777" spans="1:40">
      <c r="A777" s="10"/>
      <c r="B777" s="10"/>
      <c r="C777" s="10"/>
      <c r="D777" s="10"/>
      <c r="E777" s="10"/>
      <c r="F777" s="10"/>
      <c r="G777" s="10"/>
      <c r="H777" s="10"/>
      <c r="I777" s="10"/>
      <c r="J777" s="4"/>
      <c r="K777" s="4"/>
      <c r="L777" s="4"/>
      <c r="M777" s="4"/>
      <c r="N777" s="11"/>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row>
    <row r="778" spans="1:40">
      <c r="A778" s="10"/>
      <c r="B778" s="10"/>
      <c r="C778" s="10"/>
      <c r="D778" s="10"/>
      <c r="E778" s="10"/>
      <c r="F778" s="10"/>
      <c r="G778" s="10"/>
      <c r="H778" s="10"/>
      <c r="I778" s="10"/>
      <c r="J778" s="4"/>
      <c r="K778" s="4"/>
      <c r="L778" s="4"/>
      <c r="M778" s="4"/>
      <c r="N778" s="11"/>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row>
    <row r="779" spans="1:40">
      <c r="A779" s="10"/>
      <c r="B779" s="10"/>
      <c r="C779" s="10"/>
      <c r="D779" s="10"/>
      <c r="E779" s="10"/>
      <c r="F779" s="10"/>
      <c r="G779" s="10"/>
      <c r="H779" s="10"/>
      <c r="I779" s="10"/>
      <c r="J779" s="4"/>
      <c r="K779" s="4"/>
      <c r="L779" s="4"/>
      <c r="M779" s="4"/>
      <c r="N779" s="11"/>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row>
    <row r="780" spans="1:40">
      <c r="A780" s="10"/>
      <c r="B780" s="10"/>
      <c r="C780" s="10"/>
      <c r="D780" s="10"/>
      <c r="E780" s="10"/>
      <c r="F780" s="10"/>
      <c r="G780" s="10"/>
      <c r="H780" s="10"/>
      <c r="I780" s="10"/>
      <c r="J780" s="4"/>
      <c r="K780" s="4"/>
      <c r="L780" s="4"/>
      <c r="M780" s="4"/>
      <c r="N780" s="11"/>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row>
    <row r="781" spans="1:40">
      <c r="A781" s="10"/>
      <c r="B781" s="10"/>
      <c r="C781" s="10"/>
      <c r="D781" s="10"/>
      <c r="E781" s="10"/>
      <c r="F781" s="10"/>
      <c r="G781" s="10"/>
      <c r="H781" s="10"/>
      <c r="I781" s="10"/>
      <c r="J781" s="4"/>
      <c r="K781" s="4"/>
      <c r="L781" s="4"/>
      <c r="M781" s="4"/>
      <c r="N781" s="11"/>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row>
    <row r="782" spans="1:40">
      <c r="A782" s="10"/>
      <c r="B782" s="10"/>
      <c r="C782" s="10"/>
      <c r="D782" s="10"/>
      <c r="E782" s="10"/>
      <c r="F782" s="10"/>
      <c r="G782" s="10"/>
      <c r="H782" s="10"/>
      <c r="I782" s="10"/>
      <c r="J782" s="4"/>
      <c r="K782" s="4"/>
      <c r="L782" s="4"/>
      <c r="M782" s="4"/>
      <c r="N782" s="11"/>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row>
    <row r="783" spans="1:40">
      <c r="A783" s="10"/>
      <c r="B783" s="10"/>
      <c r="C783" s="10"/>
      <c r="D783" s="10"/>
      <c r="E783" s="10"/>
      <c r="F783" s="10"/>
      <c r="G783" s="10"/>
      <c r="H783" s="10"/>
      <c r="I783" s="10"/>
      <c r="J783" s="4"/>
      <c r="K783" s="4"/>
      <c r="L783" s="4"/>
      <c r="M783" s="4"/>
      <c r="N783" s="11"/>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row>
    <row r="784" spans="1:40">
      <c r="A784" s="10"/>
      <c r="B784" s="10"/>
      <c r="C784" s="10"/>
      <c r="D784" s="10"/>
      <c r="E784" s="10"/>
      <c r="F784" s="10"/>
      <c r="G784" s="10"/>
      <c r="H784" s="10"/>
      <c r="I784" s="10"/>
      <c r="J784" s="4"/>
      <c r="K784" s="4"/>
      <c r="L784" s="4"/>
      <c r="M784" s="4"/>
      <c r="N784" s="11"/>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row>
    <row r="785" spans="1:40">
      <c r="A785" s="10"/>
      <c r="B785" s="10"/>
      <c r="C785" s="10"/>
      <c r="D785" s="10"/>
      <c r="E785" s="10"/>
      <c r="F785" s="10"/>
      <c r="G785" s="10"/>
      <c r="H785" s="10"/>
      <c r="I785" s="10"/>
      <c r="J785" s="4"/>
      <c r="K785" s="4"/>
      <c r="L785" s="4"/>
      <c r="M785" s="4"/>
      <c r="N785" s="11"/>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row>
    <row r="786" spans="1:40">
      <c r="A786" s="10"/>
      <c r="B786" s="10"/>
      <c r="C786" s="10"/>
      <c r="D786" s="10"/>
      <c r="E786" s="10"/>
      <c r="F786" s="10"/>
      <c r="G786" s="10"/>
      <c r="H786" s="10"/>
      <c r="I786" s="10"/>
      <c r="J786" s="4"/>
      <c r="K786" s="4"/>
      <c r="L786" s="4"/>
      <c r="M786" s="4"/>
      <c r="N786" s="11"/>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row>
    <row r="787" spans="1:40">
      <c r="A787" s="10"/>
      <c r="B787" s="10"/>
      <c r="C787" s="10"/>
      <c r="D787" s="10"/>
      <c r="E787" s="10"/>
      <c r="F787" s="10"/>
      <c r="G787" s="10"/>
      <c r="H787" s="10"/>
      <c r="I787" s="10"/>
      <c r="J787" s="4"/>
      <c r="K787" s="4"/>
      <c r="L787" s="4"/>
      <c r="M787" s="4"/>
      <c r="N787" s="11"/>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row>
    <row r="788" spans="1:40">
      <c r="A788" s="10"/>
      <c r="B788" s="10"/>
      <c r="C788" s="10"/>
      <c r="D788" s="10"/>
      <c r="E788" s="10"/>
      <c r="F788" s="10"/>
      <c r="G788" s="10"/>
      <c r="H788" s="10"/>
      <c r="I788" s="10"/>
      <c r="J788" s="4"/>
      <c r="K788" s="4"/>
      <c r="L788" s="4"/>
      <c r="M788" s="4"/>
      <c r="N788" s="11"/>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row>
    <row r="789" spans="1:40">
      <c r="A789" s="10"/>
      <c r="B789" s="10"/>
      <c r="C789" s="10"/>
      <c r="D789" s="10"/>
      <c r="E789" s="10"/>
      <c r="F789" s="10"/>
      <c r="G789" s="10"/>
      <c r="H789" s="10"/>
      <c r="I789" s="10"/>
      <c r="J789" s="4"/>
      <c r="K789" s="4"/>
      <c r="L789" s="4"/>
      <c r="M789" s="4"/>
      <c r="N789" s="11"/>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row>
    <row r="790" spans="1:40">
      <c r="A790" s="10"/>
      <c r="B790" s="10"/>
      <c r="C790" s="10"/>
      <c r="D790" s="10"/>
      <c r="E790" s="10"/>
      <c r="F790" s="10"/>
      <c r="G790" s="10"/>
      <c r="H790" s="10"/>
      <c r="I790" s="10"/>
      <c r="J790" s="4"/>
      <c r="K790" s="4"/>
      <c r="L790" s="4"/>
      <c r="M790" s="4"/>
      <c r="N790" s="11"/>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row>
    <row r="791" spans="1:40">
      <c r="A791" s="10"/>
      <c r="B791" s="10"/>
      <c r="C791" s="10"/>
      <c r="D791" s="10"/>
      <c r="E791" s="10"/>
      <c r="F791" s="10"/>
      <c r="G791" s="10"/>
      <c r="H791" s="10"/>
      <c r="I791" s="10"/>
      <c r="J791" s="4"/>
      <c r="K791" s="4"/>
      <c r="L791" s="4"/>
      <c r="M791" s="4"/>
      <c r="N791" s="11"/>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row>
    <row r="792" spans="1:40">
      <c r="A792" s="10"/>
      <c r="B792" s="10"/>
      <c r="C792" s="10"/>
      <c r="D792" s="10"/>
      <c r="E792" s="10"/>
      <c r="F792" s="10"/>
      <c r="G792" s="10"/>
      <c r="H792" s="10"/>
      <c r="I792" s="10"/>
      <c r="J792" s="4"/>
      <c r="K792" s="4"/>
      <c r="L792" s="4"/>
      <c r="M792" s="4"/>
      <c r="N792" s="11"/>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row>
    <row r="793" spans="1:40">
      <c r="A793" s="10"/>
      <c r="B793" s="10"/>
      <c r="C793" s="10"/>
      <c r="D793" s="10"/>
      <c r="E793" s="10"/>
      <c r="F793" s="10"/>
      <c r="G793" s="10"/>
      <c r="H793" s="10"/>
      <c r="I793" s="10"/>
      <c r="J793" s="4"/>
      <c r="K793" s="4"/>
      <c r="L793" s="4"/>
      <c r="M793" s="4"/>
      <c r="N793" s="11"/>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row>
    <row r="794" spans="1:40">
      <c r="A794" s="10"/>
      <c r="B794" s="10"/>
      <c r="C794" s="10"/>
      <c r="D794" s="10"/>
      <c r="E794" s="10"/>
      <c r="F794" s="10"/>
      <c r="G794" s="10"/>
      <c r="H794" s="10"/>
      <c r="I794" s="10"/>
      <c r="J794" s="4"/>
      <c r="K794" s="4"/>
      <c r="L794" s="4"/>
      <c r="M794" s="4"/>
      <c r="N794" s="11"/>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row>
    <row r="795" spans="1:40">
      <c r="A795" s="10"/>
      <c r="B795" s="10"/>
      <c r="C795" s="10"/>
      <c r="D795" s="10"/>
      <c r="E795" s="10"/>
      <c r="F795" s="10"/>
      <c r="G795" s="10"/>
      <c r="H795" s="10"/>
      <c r="I795" s="10"/>
      <c r="J795" s="4"/>
      <c r="K795" s="4"/>
      <c r="L795" s="4"/>
      <c r="M795" s="4"/>
      <c r="N795" s="11"/>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row>
    <row r="796" spans="1:40">
      <c r="A796" s="10"/>
      <c r="B796" s="10"/>
      <c r="C796" s="10"/>
      <c r="D796" s="10"/>
      <c r="E796" s="10"/>
      <c r="F796" s="10"/>
      <c r="G796" s="10"/>
      <c r="H796" s="10"/>
      <c r="I796" s="10"/>
      <c r="J796" s="4"/>
      <c r="K796" s="4"/>
      <c r="L796" s="4"/>
      <c r="M796" s="4"/>
      <c r="N796" s="11"/>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row>
    <row r="797" spans="1:40">
      <c r="A797" s="10"/>
      <c r="B797" s="10"/>
      <c r="C797" s="10"/>
      <c r="D797" s="10"/>
      <c r="E797" s="10"/>
      <c r="F797" s="10"/>
      <c r="G797" s="10"/>
      <c r="H797" s="10"/>
      <c r="I797" s="10"/>
      <c r="J797" s="4"/>
      <c r="K797" s="4"/>
      <c r="L797" s="4"/>
      <c r="M797" s="4"/>
      <c r="N797" s="11"/>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row>
    <row r="798" spans="1:40">
      <c r="A798" s="10"/>
      <c r="B798" s="10"/>
      <c r="C798" s="10"/>
      <c r="D798" s="10"/>
      <c r="E798" s="10"/>
      <c r="F798" s="10"/>
      <c r="G798" s="10"/>
      <c r="H798" s="10"/>
      <c r="I798" s="10"/>
      <c r="J798" s="4"/>
      <c r="K798" s="4"/>
      <c r="L798" s="4"/>
      <c r="M798" s="4"/>
      <c r="N798" s="11"/>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row>
    <row r="799" spans="1:40">
      <c r="A799" s="10"/>
      <c r="B799" s="10"/>
      <c r="C799" s="10"/>
      <c r="D799" s="10"/>
      <c r="E799" s="10"/>
      <c r="F799" s="10"/>
      <c r="G799" s="10"/>
      <c r="H799" s="10"/>
      <c r="I799" s="10"/>
      <c r="J799" s="4"/>
      <c r="K799" s="4"/>
      <c r="L799" s="4"/>
      <c r="M799" s="4"/>
      <c r="N799" s="11"/>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row>
    <row r="800" spans="1:40">
      <c r="A800" s="10"/>
      <c r="B800" s="10"/>
      <c r="C800" s="10"/>
      <c r="D800" s="10"/>
      <c r="E800" s="10"/>
      <c r="F800" s="10"/>
      <c r="G800" s="10"/>
      <c r="H800" s="10"/>
      <c r="I800" s="10"/>
      <c r="J800" s="4"/>
      <c r="K800" s="4"/>
      <c r="L800" s="4"/>
      <c r="M800" s="4"/>
      <c r="N800" s="11"/>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row>
    <row r="801" spans="1:40">
      <c r="A801" s="10"/>
      <c r="B801" s="10"/>
      <c r="C801" s="10"/>
      <c r="D801" s="10"/>
      <c r="E801" s="10"/>
      <c r="F801" s="10"/>
      <c r="G801" s="10"/>
      <c r="H801" s="10"/>
      <c r="I801" s="10"/>
      <c r="J801" s="4"/>
      <c r="K801" s="4"/>
      <c r="L801" s="4"/>
      <c r="M801" s="4"/>
      <c r="N801" s="11"/>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row>
    <row r="802" spans="1:40">
      <c r="A802" s="10"/>
      <c r="B802" s="10"/>
      <c r="C802" s="10"/>
      <c r="D802" s="10"/>
      <c r="E802" s="10"/>
      <c r="F802" s="10"/>
      <c r="G802" s="10"/>
      <c r="H802" s="10"/>
      <c r="I802" s="10"/>
      <c r="J802" s="4"/>
      <c r="K802" s="4"/>
      <c r="L802" s="4"/>
      <c r="M802" s="4"/>
      <c r="N802" s="11"/>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row>
    <row r="803" spans="1:40">
      <c r="A803" s="10"/>
      <c r="B803" s="10"/>
      <c r="C803" s="10"/>
      <c r="D803" s="10"/>
      <c r="E803" s="10"/>
      <c r="F803" s="10"/>
      <c r="G803" s="10"/>
      <c r="H803" s="10"/>
      <c r="I803" s="10"/>
      <c r="J803" s="4"/>
      <c r="K803" s="4"/>
      <c r="L803" s="4"/>
      <c r="M803" s="4"/>
      <c r="N803" s="11"/>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row>
    <row r="804" spans="1:40">
      <c r="A804" s="10"/>
      <c r="B804" s="10"/>
      <c r="C804" s="10"/>
      <c r="D804" s="10"/>
      <c r="E804" s="10"/>
      <c r="F804" s="10"/>
      <c r="G804" s="10"/>
      <c r="H804" s="10"/>
      <c r="I804" s="10"/>
      <c r="J804" s="4"/>
      <c r="K804" s="4"/>
      <c r="L804" s="4"/>
      <c r="M804" s="4"/>
      <c r="N804" s="11"/>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row>
    <row r="805" spans="1:40">
      <c r="A805" s="10"/>
      <c r="B805" s="10"/>
      <c r="C805" s="10"/>
      <c r="D805" s="10"/>
      <c r="E805" s="10"/>
      <c r="F805" s="10"/>
      <c r="G805" s="10"/>
      <c r="H805" s="10"/>
      <c r="I805" s="10"/>
      <c r="J805" s="4"/>
      <c r="K805" s="4"/>
      <c r="L805" s="4"/>
      <c r="M805" s="4"/>
      <c r="N805" s="11"/>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row>
    <row r="806" spans="1:40">
      <c r="A806" s="10"/>
      <c r="B806" s="10"/>
      <c r="C806" s="10"/>
      <c r="D806" s="10"/>
      <c r="E806" s="10"/>
      <c r="F806" s="10"/>
      <c r="G806" s="10"/>
      <c r="H806" s="10"/>
      <c r="I806" s="10"/>
      <c r="J806" s="4"/>
      <c r="K806" s="4"/>
      <c r="L806" s="4"/>
      <c r="M806" s="4"/>
      <c r="N806" s="11"/>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row>
    <row r="807" spans="1:40">
      <c r="A807" s="10"/>
      <c r="B807" s="10"/>
      <c r="C807" s="10"/>
      <c r="D807" s="10"/>
      <c r="E807" s="10"/>
      <c r="F807" s="10"/>
      <c r="G807" s="10"/>
      <c r="H807" s="10"/>
      <c r="I807" s="10"/>
      <c r="J807" s="4"/>
      <c r="K807" s="4"/>
      <c r="L807" s="4"/>
      <c r="M807" s="4"/>
      <c r="N807" s="11"/>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row>
    <row r="808" spans="1:40">
      <c r="A808" s="10"/>
      <c r="B808" s="10"/>
      <c r="C808" s="10"/>
      <c r="D808" s="10"/>
      <c r="E808" s="10"/>
      <c r="F808" s="10"/>
      <c r="G808" s="10"/>
      <c r="H808" s="10"/>
      <c r="I808" s="10"/>
      <c r="J808" s="4"/>
      <c r="K808" s="4"/>
      <c r="L808" s="4"/>
      <c r="M808" s="4"/>
      <c r="N808" s="11"/>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row>
    <row r="809" spans="1:40">
      <c r="A809" s="10"/>
      <c r="B809" s="10"/>
      <c r="C809" s="10"/>
      <c r="D809" s="10"/>
      <c r="E809" s="10"/>
      <c r="F809" s="10"/>
      <c r="G809" s="10"/>
      <c r="H809" s="10"/>
      <c r="I809" s="10"/>
      <c r="J809" s="4"/>
      <c r="K809" s="4"/>
      <c r="L809" s="4"/>
      <c r="M809" s="4"/>
      <c r="N809" s="11"/>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row>
    <row r="810" spans="1:40">
      <c r="A810" s="10"/>
      <c r="B810" s="10"/>
      <c r="C810" s="10"/>
      <c r="D810" s="10"/>
      <c r="E810" s="10"/>
      <c r="F810" s="10"/>
      <c r="G810" s="10"/>
      <c r="H810" s="10"/>
      <c r="I810" s="10"/>
      <c r="J810" s="4"/>
      <c r="K810" s="4"/>
      <c r="L810" s="4"/>
      <c r="M810" s="4"/>
      <c r="N810" s="11"/>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row>
    <row r="811" spans="1:40">
      <c r="A811" s="10"/>
      <c r="B811" s="10"/>
      <c r="C811" s="10"/>
      <c r="D811" s="10"/>
      <c r="E811" s="10"/>
      <c r="F811" s="10"/>
      <c r="G811" s="10"/>
      <c r="H811" s="10"/>
      <c r="I811" s="10"/>
      <c r="J811" s="4"/>
      <c r="K811" s="4"/>
      <c r="L811" s="4"/>
      <c r="M811" s="4"/>
      <c r="N811" s="11"/>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row>
    <row r="812" spans="1:40">
      <c r="A812" s="10"/>
      <c r="B812" s="10"/>
      <c r="C812" s="10"/>
      <c r="D812" s="10"/>
      <c r="E812" s="10"/>
      <c r="F812" s="10"/>
      <c r="G812" s="10"/>
      <c r="H812" s="10"/>
      <c r="I812" s="10"/>
      <c r="J812" s="4"/>
      <c r="K812" s="4"/>
      <c r="L812" s="4"/>
      <c r="M812" s="4"/>
      <c r="N812" s="11"/>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row>
    <row r="813" spans="1:40">
      <c r="A813" s="10"/>
      <c r="B813" s="10"/>
      <c r="C813" s="10"/>
      <c r="D813" s="10"/>
      <c r="E813" s="10"/>
      <c r="F813" s="10"/>
      <c r="G813" s="10"/>
      <c r="H813" s="10"/>
      <c r="I813" s="10"/>
      <c r="J813" s="4"/>
      <c r="K813" s="4"/>
      <c r="L813" s="4"/>
      <c r="M813" s="4"/>
      <c r="N813" s="11"/>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row>
    <row r="814" spans="1:40">
      <c r="A814" s="10"/>
      <c r="B814" s="10"/>
      <c r="C814" s="10"/>
      <c r="D814" s="10"/>
      <c r="E814" s="10"/>
      <c r="F814" s="10"/>
      <c r="G814" s="10"/>
      <c r="H814" s="10"/>
      <c r="I814" s="10"/>
      <c r="J814" s="4"/>
      <c r="K814" s="4"/>
      <c r="L814" s="4"/>
      <c r="M814" s="4"/>
      <c r="N814" s="11"/>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row>
    <row r="815" spans="1:40">
      <c r="A815" s="10"/>
      <c r="B815" s="10"/>
      <c r="C815" s="10"/>
      <c r="D815" s="10"/>
      <c r="E815" s="10"/>
      <c r="F815" s="10"/>
      <c r="G815" s="10"/>
      <c r="H815" s="10"/>
      <c r="I815" s="10"/>
      <c r="J815" s="4"/>
      <c r="K815" s="4"/>
      <c r="L815" s="4"/>
      <c r="M815" s="4"/>
      <c r="N815" s="11"/>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row>
    <row r="816" spans="1:40">
      <c r="A816" s="10"/>
      <c r="B816" s="10"/>
      <c r="C816" s="10"/>
      <c r="D816" s="10"/>
      <c r="E816" s="10"/>
      <c r="F816" s="10"/>
      <c r="G816" s="10"/>
      <c r="H816" s="10"/>
      <c r="I816" s="10"/>
      <c r="J816" s="4"/>
      <c r="K816" s="4"/>
      <c r="L816" s="4"/>
      <c r="M816" s="4"/>
      <c r="N816" s="11"/>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row>
    <row r="817" spans="1:40">
      <c r="A817" s="10"/>
      <c r="B817" s="10"/>
      <c r="C817" s="10"/>
      <c r="D817" s="10"/>
      <c r="E817" s="10"/>
      <c r="F817" s="10"/>
      <c r="G817" s="10"/>
      <c r="H817" s="10"/>
      <c r="I817" s="10"/>
      <c r="J817" s="4"/>
      <c r="K817" s="4"/>
      <c r="L817" s="4"/>
      <c r="M817" s="4"/>
      <c r="N817" s="11"/>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row>
    <row r="818" spans="1:40">
      <c r="A818" s="10"/>
      <c r="B818" s="10"/>
      <c r="C818" s="10"/>
      <c r="D818" s="10"/>
      <c r="E818" s="10"/>
      <c r="F818" s="10"/>
      <c r="G818" s="10"/>
      <c r="H818" s="10"/>
      <c r="I818" s="10"/>
      <c r="J818" s="4"/>
      <c r="K818" s="4"/>
      <c r="L818" s="4"/>
      <c r="M818" s="4"/>
      <c r="N818" s="11"/>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row>
    <row r="819" spans="1:40">
      <c r="A819" s="10"/>
      <c r="B819" s="10"/>
      <c r="C819" s="10"/>
      <c r="D819" s="10"/>
      <c r="E819" s="10"/>
      <c r="F819" s="10"/>
      <c r="G819" s="10"/>
      <c r="H819" s="10"/>
      <c r="I819" s="10"/>
      <c r="J819" s="4"/>
      <c r="K819" s="4"/>
      <c r="L819" s="4"/>
      <c r="M819" s="4"/>
      <c r="N819" s="11"/>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row>
    <row r="820" spans="1:40">
      <c r="A820" s="10"/>
      <c r="B820" s="10"/>
      <c r="C820" s="10"/>
      <c r="D820" s="10"/>
      <c r="E820" s="10"/>
      <c r="F820" s="10"/>
      <c r="G820" s="10"/>
      <c r="H820" s="10"/>
      <c r="I820" s="10"/>
      <c r="J820" s="4"/>
      <c r="K820" s="4"/>
      <c r="L820" s="4"/>
      <c r="M820" s="4"/>
      <c r="N820" s="11"/>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row>
    <row r="821" spans="1:40">
      <c r="A821" s="10"/>
      <c r="B821" s="10"/>
      <c r="C821" s="10"/>
      <c r="D821" s="10"/>
      <c r="E821" s="10"/>
      <c r="F821" s="10"/>
      <c r="G821" s="10"/>
      <c r="H821" s="10"/>
      <c r="I821" s="10"/>
      <c r="J821" s="4"/>
      <c r="K821" s="4"/>
      <c r="L821" s="4"/>
      <c r="M821" s="4"/>
      <c r="N821" s="11"/>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row>
    <row r="822" spans="1:40">
      <c r="A822" s="10"/>
      <c r="B822" s="10"/>
      <c r="C822" s="10"/>
      <c r="D822" s="10"/>
      <c r="E822" s="10"/>
      <c r="F822" s="10"/>
      <c r="G822" s="10"/>
      <c r="H822" s="10"/>
      <c r="I822" s="10"/>
      <c r="J822" s="4"/>
      <c r="K822" s="4"/>
      <c r="L822" s="4"/>
      <c r="M822" s="4"/>
      <c r="N822" s="11"/>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row>
    <row r="823" spans="1:40">
      <c r="A823" s="10"/>
      <c r="B823" s="10"/>
      <c r="C823" s="10"/>
      <c r="D823" s="10"/>
      <c r="E823" s="10"/>
      <c r="F823" s="10"/>
      <c r="G823" s="10"/>
      <c r="H823" s="10"/>
      <c r="I823" s="10"/>
      <c r="J823" s="4"/>
      <c r="K823" s="4"/>
      <c r="L823" s="4"/>
      <c r="M823" s="4"/>
      <c r="N823" s="11"/>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row>
    <row r="824" spans="1:40">
      <c r="A824" s="10"/>
      <c r="B824" s="10"/>
      <c r="C824" s="10"/>
      <c r="D824" s="10"/>
      <c r="E824" s="10"/>
      <c r="F824" s="10"/>
      <c r="G824" s="10"/>
      <c r="H824" s="10"/>
      <c r="I824" s="10"/>
      <c r="J824" s="4"/>
      <c r="K824" s="4"/>
      <c r="L824" s="4"/>
      <c r="M824" s="4"/>
      <c r="N824" s="11"/>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row>
    <row r="825" spans="1:40">
      <c r="A825" s="10"/>
      <c r="B825" s="10"/>
      <c r="C825" s="10"/>
      <c r="D825" s="10"/>
      <c r="E825" s="10"/>
      <c r="F825" s="10"/>
      <c r="G825" s="10"/>
      <c r="H825" s="10"/>
      <c r="I825" s="10"/>
      <c r="J825" s="4"/>
      <c r="K825" s="4"/>
      <c r="L825" s="4"/>
      <c r="M825" s="4"/>
      <c r="N825" s="11"/>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row>
    <row r="826" spans="1:40">
      <c r="A826" s="10"/>
      <c r="B826" s="10"/>
      <c r="C826" s="10"/>
      <c r="D826" s="10"/>
      <c r="E826" s="10"/>
      <c r="F826" s="10"/>
      <c r="G826" s="10"/>
      <c r="H826" s="10"/>
      <c r="I826" s="10"/>
      <c r="J826" s="4"/>
      <c r="K826" s="4"/>
      <c r="L826" s="4"/>
      <c r="M826" s="4"/>
      <c r="N826" s="11"/>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row>
    <row r="827" spans="1:40">
      <c r="A827" s="10"/>
      <c r="B827" s="10"/>
      <c r="C827" s="10"/>
      <c r="D827" s="10"/>
      <c r="E827" s="10"/>
      <c r="F827" s="10"/>
      <c r="G827" s="10"/>
      <c r="H827" s="10"/>
      <c r="I827" s="10"/>
      <c r="J827" s="4"/>
      <c r="K827" s="4"/>
      <c r="L827" s="4"/>
      <c r="M827" s="4"/>
      <c r="N827" s="11"/>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row>
    <row r="828" spans="1:40">
      <c r="A828" s="10"/>
      <c r="B828" s="10"/>
      <c r="C828" s="10"/>
      <c r="D828" s="10"/>
      <c r="E828" s="10"/>
      <c r="F828" s="10"/>
      <c r="G828" s="10"/>
      <c r="H828" s="10"/>
      <c r="I828" s="10"/>
      <c r="J828" s="4"/>
      <c r="K828" s="4"/>
      <c r="L828" s="4"/>
      <c r="M828" s="4"/>
      <c r="N828" s="11"/>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row>
    <row r="829" spans="1:40">
      <c r="A829" s="10"/>
      <c r="B829" s="10"/>
      <c r="C829" s="10"/>
      <c r="D829" s="10"/>
      <c r="E829" s="10"/>
      <c r="F829" s="10"/>
      <c r="G829" s="10"/>
      <c r="H829" s="10"/>
      <c r="I829" s="10"/>
      <c r="J829" s="4"/>
      <c r="K829" s="4"/>
      <c r="L829" s="4"/>
      <c r="M829" s="4"/>
      <c r="N829" s="11"/>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row>
    <row r="830" spans="1:40">
      <c r="A830" s="10"/>
      <c r="B830" s="10"/>
      <c r="C830" s="10"/>
      <c r="D830" s="10"/>
      <c r="E830" s="10"/>
      <c r="F830" s="10"/>
      <c r="G830" s="10"/>
      <c r="H830" s="10"/>
      <c r="I830" s="10"/>
      <c r="J830" s="4"/>
      <c r="K830" s="4"/>
      <c r="L830" s="4"/>
      <c r="M830" s="4"/>
      <c r="N830" s="11"/>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row>
    <row r="831" spans="1:40">
      <c r="A831" s="10"/>
      <c r="B831" s="10"/>
      <c r="C831" s="10"/>
      <c r="D831" s="10"/>
      <c r="E831" s="10"/>
      <c r="F831" s="10"/>
      <c r="G831" s="10"/>
      <c r="H831" s="10"/>
      <c r="I831" s="10"/>
      <c r="J831" s="4"/>
      <c r="K831" s="4"/>
      <c r="L831" s="4"/>
      <c r="M831" s="4"/>
      <c r="N831" s="11"/>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row>
    <row r="832" spans="1:40">
      <c r="A832" s="10"/>
      <c r="B832" s="10"/>
      <c r="C832" s="10"/>
      <c r="D832" s="10"/>
      <c r="E832" s="10"/>
      <c r="F832" s="10"/>
      <c r="G832" s="10"/>
      <c r="H832" s="10"/>
      <c r="I832" s="10"/>
      <c r="J832" s="4"/>
      <c r="K832" s="4"/>
      <c r="L832" s="4"/>
      <c r="M832" s="4"/>
      <c r="N832" s="11"/>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row>
    <row r="833" spans="1:40">
      <c r="A833" s="10"/>
      <c r="B833" s="10"/>
      <c r="C833" s="10"/>
      <c r="D833" s="10"/>
      <c r="E833" s="10"/>
      <c r="F833" s="10"/>
      <c r="G833" s="10"/>
      <c r="H833" s="10"/>
      <c r="I833" s="10"/>
      <c r="J833" s="4"/>
      <c r="K833" s="4"/>
      <c r="L833" s="4"/>
      <c r="M833" s="4"/>
      <c r="N833" s="11"/>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row>
    <row r="834" spans="1:40">
      <c r="A834" s="10"/>
      <c r="B834" s="10"/>
      <c r="C834" s="10"/>
      <c r="D834" s="10"/>
      <c r="E834" s="10"/>
      <c r="F834" s="10"/>
      <c r="G834" s="10"/>
      <c r="H834" s="10"/>
      <c r="I834" s="10"/>
      <c r="J834" s="4"/>
      <c r="K834" s="4"/>
      <c r="L834" s="4"/>
      <c r="M834" s="4"/>
      <c r="N834" s="11"/>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row>
    <row r="835" spans="1:40">
      <c r="A835" s="10"/>
      <c r="B835" s="10"/>
      <c r="C835" s="10"/>
      <c r="D835" s="10"/>
      <c r="E835" s="10"/>
      <c r="F835" s="10"/>
      <c r="G835" s="10"/>
      <c r="H835" s="10"/>
      <c r="I835" s="10"/>
      <c r="J835" s="4"/>
      <c r="K835" s="4"/>
      <c r="L835" s="4"/>
      <c r="M835" s="4"/>
      <c r="N835" s="11"/>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row>
    <row r="836" spans="1:40">
      <c r="A836" s="10"/>
      <c r="B836" s="10"/>
      <c r="C836" s="10"/>
      <c r="D836" s="10"/>
      <c r="E836" s="10"/>
      <c r="F836" s="10"/>
      <c r="G836" s="10"/>
      <c r="H836" s="10"/>
      <c r="I836" s="10"/>
      <c r="J836" s="4"/>
      <c r="K836" s="4"/>
      <c r="L836" s="4"/>
      <c r="M836" s="4"/>
      <c r="N836" s="11"/>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row>
    <row r="837" spans="1:40">
      <c r="A837" s="10"/>
      <c r="B837" s="10"/>
      <c r="C837" s="10"/>
      <c r="D837" s="10"/>
      <c r="E837" s="10"/>
      <c r="F837" s="10"/>
      <c r="G837" s="10"/>
      <c r="H837" s="10"/>
      <c r="I837" s="10"/>
      <c r="J837" s="4"/>
      <c r="K837" s="4"/>
      <c r="L837" s="4"/>
      <c r="M837" s="4"/>
      <c r="N837" s="11"/>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row>
    <row r="838" spans="1:40">
      <c r="A838" s="10"/>
      <c r="B838" s="10"/>
      <c r="C838" s="10"/>
      <c r="D838" s="10"/>
      <c r="E838" s="10"/>
      <c r="F838" s="10"/>
      <c r="G838" s="10"/>
      <c r="H838" s="10"/>
      <c r="I838" s="10"/>
      <c r="J838" s="4"/>
      <c r="K838" s="4"/>
      <c r="L838" s="4"/>
      <c r="M838" s="4"/>
      <c r="N838" s="11"/>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row>
    <row r="839" spans="1:40">
      <c r="A839" s="10"/>
      <c r="B839" s="10"/>
      <c r="C839" s="10"/>
      <c r="D839" s="10"/>
      <c r="E839" s="10"/>
      <c r="F839" s="10"/>
      <c r="G839" s="10"/>
      <c r="H839" s="10"/>
      <c r="I839" s="10"/>
      <c r="J839" s="4"/>
      <c r="K839" s="4"/>
      <c r="L839" s="4"/>
      <c r="M839" s="4"/>
      <c r="N839" s="11"/>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row>
    <row r="840" spans="1:40">
      <c r="A840" s="10"/>
      <c r="B840" s="10"/>
      <c r="C840" s="10"/>
      <c r="D840" s="10"/>
      <c r="E840" s="10"/>
      <c r="F840" s="10"/>
      <c r="G840" s="10"/>
      <c r="H840" s="10"/>
      <c r="I840" s="10"/>
      <c r="J840" s="4"/>
      <c r="K840" s="4"/>
      <c r="L840" s="4"/>
      <c r="M840" s="4"/>
      <c r="N840" s="11"/>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row>
    <row r="841" spans="1:40">
      <c r="A841" s="10"/>
      <c r="B841" s="10"/>
      <c r="C841" s="10"/>
      <c r="D841" s="10"/>
      <c r="E841" s="10"/>
      <c r="F841" s="10"/>
      <c r="G841" s="10"/>
      <c r="H841" s="10"/>
      <c r="I841" s="10"/>
      <c r="J841" s="4"/>
      <c r="K841" s="4"/>
      <c r="L841" s="4"/>
      <c r="M841" s="4"/>
      <c r="N841" s="11"/>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row>
    <row r="842" spans="1:40">
      <c r="A842" s="10"/>
      <c r="B842" s="10"/>
      <c r="C842" s="10"/>
      <c r="D842" s="10"/>
      <c r="E842" s="10"/>
      <c r="F842" s="10"/>
      <c r="G842" s="10"/>
      <c r="H842" s="10"/>
      <c r="I842" s="10"/>
      <c r="J842" s="4"/>
      <c r="K842" s="4"/>
      <c r="L842" s="4"/>
      <c r="M842" s="4"/>
      <c r="N842" s="11"/>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row>
    <row r="843" spans="1:40">
      <c r="A843" s="10"/>
      <c r="B843" s="10"/>
      <c r="C843" s="10"/>
      <c r="D843" s="10"/>
      <c r="E843" s="10"/>
      <c r="F843" s="10"/>
      <c r="G843" s="10"/>
      <c r="H843" s="10"/>
      <c r="I843" s="10"/>
      <c r="J843" s="4"/>
      <c r="K843" s="4"/>
      <c r="L843" s="4"/>
      <c r="M843" s="4"/>
      <c r="N843" s="11"/>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row>
    <row r="844" spans="1:40">
      <c r="A844" s="10"/>
      <c r="B844" s="10"/>
      <c r="C844" s="10"/>
      <c r="D844" s="10"/>
      <c r="E844" s="10"/>
      <c r="F844" s="10"/>
      <c r="G844" s="10"/>
      <c r="H844" s="10"/>
      <c r="I844" s="10"/>
      <c r="J844" s="4"/>
      <c r="K844" s="4"/>
      <c r="L844" s="4"/>
      <c r="M844" s="4"/>
      <c r="N844" s="11"/>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row>
    <row r="845" spans="1:40">
      <c r="A845" s="10"/>
      <c r="B845" s="10"/>
      <c r="C845" s="10"/>
      <c r="D845" s="10"/>
      <c r="E845" s="10"/>
      <c r="F845" s="10"/>
      <c r="G845" s="10"/>
      <c r="H845" s="10"/>
      <c r="I845" s="10"/>
      <c r="J845" s="4"/>
      <c r="K845" s="4"/>
      <c r="L845" s="4"/>
      <c r="M845" s="4"/>
      <c r="N845" s="11"/>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row>
    <row r="846" spans="1:40">
      <c r="A846" s="10"/>
      <c r="B846" s="10"/>
      <c r="C846" s="10"/>
      <c r="D846" s="10"/>
      <c r="E846" s="10"/>
      <c r="F846" s="10"/>
      <c r="G846" s="10"/>
      <c r="H846" s="10"/>
      <c r="I846" s="10"/>
      <c r="J846" s="4"/>
      <c r="K846" s="4"/>
      <c r="L846" s="4"/>
      <c r="M846" s="4"/>
      <c r="N846" s="11"/>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row>
    <row r="847" spans="1:40">
      <c r="A847" s="10"/>
      <c r="B847" s="10"/>
      <c r="C847" s="10"/>
      <c r="D847" s="10"/>
      <c r="E847" s="10"/>
      <c r="F847" s="10"/>
      <c r="G847" s="10"/>
      <c r="H847" s="10"/>
      <c r="I847" s="10"/>
      <c r="J847" s="4"/>
      <c r="K847" s="4"/>
      <c r="L847" s="4"/>
      <c r="M847" s="4"/>
      <c r="N847" s="11"/>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row>
    <row r="848" spans="1:40">
      <c r="A848" s="10"/>
      <c r="B848" s="10"/>
      <c r="C848" s="10"/>
      <c r="D848" s="10"/>
      <c r="E848" s="10"/>
      <c r="F848" s="10"/>
      <c r="G848" s="10"/>
      <c r="H848" s="10"/>
      <c r="I848" s="10"/>
      <c r="J848" s="4"/>
      <c r="K848" s="4"/>
      <c r="L848" s="4"/>
      <c r="M848" s="4"/>
      <c r="N848" s="11"/>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row>
    <row r="849" spans="1:40">
      <c r="A849" s="10"/>
      <c r="B849" s="10"/>
      <c r="C849" s="10"/>
      <c r="D849" s="10"/>
      <c r="E849" s="10"/>
      <c r="F849" s="10"/>
      <c r="G849" s="10"/>
      <c r="H849" s="10"/>
      <c r="I849" s="10"/>
      <c r="J849" s="4"/>
      <c r="K849" s="4"/>
      <c r="L849" s="4"/>
      <c r="M849" s="4"/>
      <c r="N849" s="11"/>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row>
    <row r="850" spans="1:40">
      <c r="A850" s="10"/>
      <c r="B850" s="10"/>
      <c r="C850" s="10"/>
      <c r="D850" s="10"/>
      <c r="E850" s="10"/>
      <c r="F850" s="10"/>
      <c r="G850" s="10"/>
      <c r="H850" s="10"/>
      <c r="I850" s="10"/>
      <c r="J850" s="4"/>
      <c r="K850" s="4"/>
      <c r="L850" s="4"/>
      <c r="M850" s="4"/>
      <c r="N850" s="11"/>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row>
    <row r="851" spans="1:40">
      <c r="A851" s="10"/>
      <c r="B851" s="10"/>
      <c r="C851" s="10"/>
      <c r="D851" s="10"/>
      <c r="E851" s="10"/>
      <c r="F851" s="10"/>
      <c r="G851" s="10"/>
      <c r="H851" s="10"/>
      <c r="I851" s="10"/>
      <c r="J851" s="4"/>
      <c r="K851" s="4"/>
      <c r="L851" s="4"/>
      <c r="M851" s="4"/>
      <c r="N851" s="11"/>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row>
    <row r="852" spans="1:40">
      <c r="A852" s="10"/>
      <c r="B852" s="10"/>
      <c r="C852" s="10"/>
      <c r="D852" s="10"/>
      <c r="E852" s="10"/>
      <c r="F852" s="10"/>
      <c r="G852" s="10"/>
      <c r="H852" s="10"/>
      <c r="I852" s="10"/>
      <c r="J852" s="4"/>
      <c r="K852" s="4"/>
      <c r="L852" s="4"/>
      <c r="M852" s="4"/>
      <c r="N852" s="11"/>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row>
    <row r="853" spans="1:40">
      <c r="A853" s="10"/>
      <c r="B853" s="10"/>
      <c r="C853" s="10"/>
      <c r="D853" s="10"/>
      <c r="E853" s="10"/>
      <c r="F853" s="10"/>
      <c r="G853" s="10"/>
      <c r="H853" s="10"/>
      <c r="I853" s="10"/>
      <c r="J853" s="4"/>
      <c r="K853" s="4"/>
      <c r="L853" s="4"/>
      <c r="M853" s="4"/>
      <c r="N853" s="11"/>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row>
    <row r="854" spans="1:40">
      <c r="A854" s="10"/>
      <c r="B854" s="10"/>
      <c r="C854" s="10"/>
      <c r="D854" s="10"/>
      <c r="E854" s="10"/>
      <c r="F854" s="10"/>
      <c r="G854" s="10"/>
      <c r="H854" s="10"/>
      <c r="I854" s="10"/>
      <c r="J854" s="4"/>
      <c r="K854" s="4"/>
      <c r="L854" s="4"/>
      <c r="M854" s="4"/>
      <c r="N854" s="11"/>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row>
    <row r="855" spans="1:40">
      <c r="A855" s="10"/>
      <c r="B855" s="10"/>
      <c r="C855" s="10"/>
      <c r="D855" s="10"/>
      <c r="E855" s="10"/>
      <c r="F855" s="10"/>
      <c r="G855" s="10"/>
      <c r="H855" s="10"/>
      <c r="I855" s="10"/>
      <c r="J855" s="4"/>
      <c r="K855" s="4"/>
      <c r="L855" s="4"/>
      <c r="M855" s="4"/>
      <c r="N855" s="11"/>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row>
    <row r="856" spans="1:40">
      <c r="A856" s="10"/>
      <c r="B856" s="10"/>
      <c r="C856" s="10"/>
      <c r="D856" s="10"/>
      <c r="E856" s="10"/>
      <c r="F856" s="10"/>
      <c r="G856" s="10"/>
      <c r="H856" s="10"/>
      <c r="I856" s="10"/>
      <c r="J856" s="4"/>
      <c r="K856" s="4"/>
      <c r="L856" s="4"/>
      <c r="M856" s="4"/>
      <c r="N856" s="11"/>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row>
    <row r="857" spans="1:40">
      <c r="A857" s="10"/>
      <c r="B857" s="10"/>
      <c r="C857" s="10"/>
      <c r="D857" s="10"/>
      <c r="E857" s="10"/>
      <c r="F857" s="10"/>
      <c r="G857" s="10"/>
      <c r="H857" s="10"/>
      <c r="I857" s="10"/>
      <c r="J857" s="4"/>
      <c r="K857" s="4"/>
      <c r="L857" s="4"/>
      <c r="M857" s="4"/>
      <c r="N857" s="11"/>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row>
    <row r="858" spans="1:40">
      <c r="A858" s="10"/>
      <c r="B858" s="10"/>
      <c r="C858" s="10"/>
      <c r="D858" s="10"/>
      <c r="E858" s="10"/>
      <c r="F858" s="10"/>
      <c r="G858" s="10"/>
      <c r="H858" s="10"/>
      <c r="I858" s="10"/>
      <c r="J858" s="4"/>
      <c r="K858" s="4"/>
      <c r="L858" s="4"/>
      <c r="M858" s="4"/>
      <c r="N858" s="11"/>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row>
    <row r="859" spans="1:40">
      <c r="A859" s="10"/>
      <c r="B859" s="10"/>
      <c r="C859" s="10"/>
      <c r="D859" s="10"/>
      <c r="E859" s="10"/>
      <c r="F859" s="10"/>
      <c r="G859" s="10"/>
      <c r="H859" s="10"/>
      <c r="I859" s="10"/>
      <c r="J859" s="4"/>
      <c r="K859" s="4"/>
      <c r="L859" s="4"/>
      <c r="M859" s="4"/>
      <c r="N859" s="11"/>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row>
    <row r="860" spans="1:40">
      <c r="A860" s="10"/>
      <c r="B860" s="10"/>
      <c r="C860" s="10"/>
      <c r="D860" s="10"/>
      <c r="E860" s="10"/>
      <c r="F860" s="10"/>
      <c r="G860" s="10"/>
      <c r="H860" s="10"/>
      <c r="I860" s="10"/>
      <c r="J860" s="4"/>
      <c r="K860" s="4"/>
      <c r="L860" s="4"/>
      <c r="M860" s="4"/>
      <c r="N860" s="11"/>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row>
    <row r="861" spans="1:40">
      <c r="A861" s="10"/>
      <c r="B861" s="10"/>
      <c r="C861" s="10"/>
      <c r="D861" s="10"/>
      <c r="E861" s="10"/>
      <c r="F861" s="10"/>
      <c r="G861" s="10"/>
      <c r="H861" s="10"/>
      <c r="I861" s="10"/>
      <c r="J861" s="4"/>
      <c r="K861" s="4"/>
      <c r="L861" s="4"/>
      <c r="M861" s="4"/>
      <c r="N861" s="11"/>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row>
    <row r="862" spans="1:40">
      <c r="A862" s="10"/>
      <c r="B862" s="10"/>
      <c r="C862" s="10"/>
      <c r="D862" s="10"/>
      <c r="E862" s="10"/>
      <c r="F862" s="10"/>
      <c r="G862" s="10"/>
      <c r="H862" s="10"/>
      <c r="I862" s="10"/>
      <c r="J862" s="4"/>
      <c r="K862" s="4"/>
      <c r="L862" s="4"/>
      <c r="M862" s="4"/>
      <c r="N862" s="11"/>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row>
    <row r="863" spans="1:40">
      <c r="A863" s="10"/>
      <c r="B863" s="10"/>
      <c r="C863" s="10"/>
      <c r="D863" s="10"/>
      <c r="E863" s="10"/>
      <c r="F863" s="10"/>
      <c r="G863" s="10"/>
      <c r="H863" s="10"/>
      <c r="I863" s="10"/>
      <c r="J863" s="4"/>
      <c r="K863" s="4"/>
      <c r="L863" s="4"/>
      <c r="M863" s="4"/>
      <c r="N863" s="11"/>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row>
    <row r="864" spans="1:40">
      <c r="A864" s="10"/>
      <c r="B864" s="10"/>
      <c r="C864" s="10"/>
      <c r="D864" s="10"/>
      <c r="E864" s="10"/>
      <c r="F864" s="10"/>
      <c r="G864" s="10"/>
      <c r="H864" s="10"/>
      <c r="I864" s="10"/>
      <c r="J864" s="4"/>
      <c r="K864" s="4"/>
      <c r="L864" s="4"/>
      <c r="M864" s="4"/>
      <c r="N864" s="11"/>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row>
    <row r="865" spans="1:40">
      <c r="A865" s="10"/>
      <c r="B865" s="10"/>
      <c r="C865" s="10"/>
      <c r="D865" s="10"/>
      <c r="E865" s="10"/>
      <c r="F865" s="10"/>
      <c r="G865" s="10"/>
      <c r="H865" s="10"/>
      <c r="I865" s="10"/>
      <c r="J865" s="4"/>
      <c r="K865" s="4"/>
      <c r="L865" s="4"/>
      <c r="M865" s="4"/>
      <c r="N865" s="11"/>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row>
    <row r="866" spans="1:40">
      <c r="A866" s="10"/>
      <c r="B866" s="10"/>
      <c r="C866" s="10"/>
      <c r="D866" s="10"/>
      <c r="E866" s="10"/>
      <c r="F866" s="10"/>
      <c r="G866" s="10"/>
      <c r="H866" s="10"/>
      <c r="I866" s="10"/>
      <c r="J866" s="4"/>
      <c r="K866" s="4"/>
      <c r="L866" s="4"/>
      <c r="M866" s="4"/>
      <c r="N866" s="11"/>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row>
    <row r="867" spans="1:40">
      <c r="A867" s="10"/>
      <c r="B867" s="10"/>
      <c r="C867" s="10"/>
      <c r="D867" s="10"/>
      <c r="E867" s="10"/>
      <c r="F867" s="10"/>
      <c r="G867" s="10"/>
      <c r="H867" s="10"/>
      <c r="I867" s="10"/>
      <c r="J867" s="4"/>
      <c r="K867" s="4"/>
      <c r="L867" s="4"/>
      <c r="M867" s="4"/>
      <c r="N867" s="11"/>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row>
    <row r="868" spans="1:40">
      <c r="A868" s="10"/>
      <c r="B868" s="10"/>
      <c r="C868" s="10"/>
      <c r="D868" s="10"/>
      <c r="E868" s="10"/>
      <c r="F868" s="10"/>
      <c r="G868" s="10"/>
      <c r="H868" s="10"/>
      <c r="I868" s="10"/>
      <c r="J868" s="4"/>
      <c r="K868" s="4"/>
      <c r="L868" s="4"/>
      <c r="M868" s="4"/>
      <c r="N868" s="11"/>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row>
    <row r="869" spans="1:40">
      <c r="A869" s="10"/>
      <c r="B869" s="10"/>
      <c r="C869" s="10"/>
      <c r="D869" s="10"/>
      <c r="E869" s="10"/>
      <c r="F869" s="10"/>
      <c r="G869" s="10"/>
      <c r="H869" s="10"/>
      <c r="I869" s="10"/>
      <c r="J869" s="4"/>
      <c r="K869" s="4"/>
      <c r="L869" s="4"/>
      <c r="M869" s="4"/>
      <c r="N869" s="11"/>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row>
    <row r="870" spans="1:40">
      <c r="A870" s="10"/>
      <c r="B870" s="10"/>
      <c r="C870" s="10"/>
      <c r="D870" s="10"/>
      <c r="E870" s="10"/>
      <c r="F870" s="10"/>
      <c r="G870" s="10"/>
      <c r="H870" s="10"/>
      <c r="I870" s="10"/>
      <c r="J870" s="4"/>
      <c r="K870" s="4"/>
      <c r="L870" s="4"/>
      <c r="M870" s="4"/>
      <c r="N870" s="11"/>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row>
    <row r="871" spans="1:40">
      <c r="A871" s="10"/>
      <c r="B871" s="10"/>
      <c r="C871" s="10"/>
      <c r="D871" s="10"/>
      <c r="E871" s="10"/>
      <c r="F871" s="10"/>
      <c r="G871" s="10"/>
      <c r="H871" s="10"/>
      <c r="I871" s="10"/>
      <c r="J871" s="4"/>
      <c r="K871" s="4"/>
      <c r="L871" s="4"/>
      <c r="M871" s="4"/>
      <c r="N871" s="11"/>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row>
    <row r="872" spans="1:40">
      <c r="A872" s="10"/>
      <c r="B872" s="10"/>
      <c r="C872" s="10"/>
      <c r="D872" s="10"/>
      <c r="E872" s="10"/>
      <c r="F872" s="10"/>
      <c r="G872" s="10"/>
      <c r="H872" s="10"/>
      <c r="I872" s="10"/>
      <c r="J872" s="4"/>
      <c r="K872" s="4"/>
      <c r="L872" s="4"/>
      <c r="M872" s="4"/>
      <c r="N872" s="11"/>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row>
    <row r="873" spans="1:40">
      <c r="A873" s="10"/>
      <c r="B873" s="10"/>
      <c r="C873" s="10"/>
      <c r="D873" s="10"/>
      <c r="E873" s="10"/>
      <c r="F873" s="10"/>
      <c r="G873" s="10"/>
      <c r="H873" s="10"/>
      <c r="I873" s="10"/>
      <c r="J873" s="4"/>
      <c r="K873" s="4"/>
      <c r="L873" s="4"/>
      <c r="M873" s="4"/>
      <c r="N873" s="11"/>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row>
    <row r="874" spans="1:40">
      <c r="A874" s="10"/>
      <c r="B874" s="10"/>
      <c r="C874" s="10"/>
      <c r="D874" s="10"/>
      <c r="E874" s="10"/>
      <c r="F874" s="10"/>
      <c r="G874" s="10"/>
      <c r="H874" s="10"/>
      <c r="I874" s="10"/>
      <c r="J874" s="4"/>
      <c r="K874" s="4"/>
      <c r="L874" s="4"/>
      <c r="M874" s="4"/>
      <c r="N874" s="11"/>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row>
    <row r="875" spans="1:40">
      <c r="A875" s="10"/>
      <c r="B875" s="10"/>
      <c r="C875" s="10"/>
      <c r="D875" s="10"/>
      <c r="E875" s="10"/>
      <c r="F875" s="10"/>
      <c r="G875" s="10"/>
      <c r="H875" s="10"/>
      <c r="I875" s="10"/>
      <c r="J875" s="4"/>
      <c r="K875" s="4"/>
      <c r="L875" s="4"/>
      <c r="M875" s="4"/>
      <c r="N875" s="11"/>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row>
    <row r="876" spans="1:40">
      <c r="A876" s="10"/>
      <c r="B876" s="10"/>
      <c r="C876" s="10"/>
      <c r="D876" s="10"/>
      <c r="E876" s="10"/>
      <c r="F876" s="10"/>
      <c r="G876" s="10"/>
      <c r="H876" s="10"/>
      <c r="I876" s="10"/>
      <c r="J876" s="4"/>
      <c r="K876" s="4"/>
      <c r="L876" s="4"/>
      <c r="M876" s="4"/>
      <c r="N876" s="11"/>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row>
    <row r="877" spans="1:40">
      <c r="A877" s="10"/>
      <c r="B877" s="10"/>
      <c r="C877" s="10"/>
      <c r="D877" s="10"/>
      <c r="E877" s="10"/>
      <c r="F877" s="10"/>
      <c r="G877" s="10"/>
      <c r="H877" s="10"/>
      <c r="I877" s="10"/>
      <c r="J877" s="4"/>
      <c r="K877" s="4"/>
      <c r="L877" s="4"/>
      <c r="M877" s="4"/>
      <c r="N877" s="11"/>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row>
    <row r="878" spans="1:40">
      <c r="A878" s="10"/>
      <c r="B878" s="10"/>
      <c r="C878" s="10"/>
      <c r="D878" s="10"/>
      <c r="E878" s="10"/>
      <c r="F878" s="10"/>
      <c r="G878" s="10"/>
      <c r="H878" s="10"/>
      <c r="I878" s="10"/>
      <c r="J878" s="4"/>
      <c r="K878" s="4"/>
      <c r="L878" s="4"/>
      <c r="M878" s="4"/>
      <c r="N878" s="11"/>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row>
    <row r="879" spans="1:40">
      <c r="A879" s="10"/>
      <c r="B879" s="10"/>
      <c r="C879" s="10"/>
      <c r="D879" s="10"/>
      <c r="E879" s="10"/>
      <c r="F879" s="10"/>
      <c r="G879" s="10"/>
      <c r="H879" s="10"/>
      <c r="I879" s="10"/>
      <c r="J879" s="4"/>
      <c r="K879" s="4"/>
      <c r="L879" s="4"/>
      <c r="M879" s="4"/>
      <c r="N879" s="11"/>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row>
    <row r="880" spans="1:40">
      <c r="A880" s="10"/>
      <c r="B880" s="10"/>
      <c r="C880" s="10"/>
      <c r="D880" s="10"/>
      <c r="E880" s="10"/>
      <c r="F880" s="10"/>
      <c r="G880" s="10"/>
      <c r="H880" s="10"/>
      <c r="I880" s="10"/>
      <c r="J880" s="4"/>
      <c r="K880" s="4"/>
      <c r="L880" s="4"/>
      <c r="M880" s="4"/>
      <c r="N880" s="11"/>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row>
    <row r="881" spans="1:40">
      <c r="A881" s="10"/>
      <c r="B881" s="10"/>
      <c r="C881" s="10"/>
      <c r="D881" s="10"/>
      <c r="E881" s="10"/>
      <c r="F881" s="10"/>
      <c r="G881" s="10"/>
      <c r="H881" s="10"/>
      <c r="I881" s="10"/>
      <c r="J881" s="4"/>
      <c r="K881" s="4"/>
      <c r="L881" s="4"/>
      <c r="M881" s="4"/>
      <c r="N881" s="11"/>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row>
    <row r="882" spans="1:40">
      <c r="A882" s="10"/>
      <c r="B882" s="10"/>
      <c r="C882" s="10"/>
      <c r="D882" s="10"/>
      <c r="E882" s="10"/>
      <c r="F882" s="10"/>
      <c r="G882" s="10"/>
      <c r="H882" s="10"/>
      <c r="I882" s="10"/>
      <c r="J882" s="4"/>
      <c r="K882" s="4"/>
      <c r="L882" s="4"/>
      <c r="M882" s="4"/>
      <c r="N882" s="11"/>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row>
    <row r="883" spans="1:40">
      <c r="A883" s="10"/>
      <c r="B883" s="10"/>
      <c r="C883" s="10"/>
      <c r="D883" s="10"/>
      <c r="E883" s="10"/>
      <c r="F883" s="10"/>
      <c r="G883" s="10"/>
      <c r="H883" s="10"/>
      <c r="I883" s="10"/>
      <c r="J883" s="4"/>
      <c r="K883" s="4"/>
      <c r="L883" s="4"/>
      <c r="M883" s="4"/>
      <c r="N883" s="11"/>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row>
    <row r="884" spans="1:40">
      <c r="A884" s="10"/>
      <c r="B884" s="10"/>
      <c r="C884" s="10"/>
      <c r="D884" s="10"/>
      <c r="E884" s="10"/>
      <c r="F884" s="10"/>
      <c r="G884" s="10"/>
      <c r="H884" s="10"/>
      <c r="I884" s="10"/>
      <c r="J884" s="4"/>
      <c r="K884" s="4"/>
      <c r="L884" s="4"/>
      <c r="M884" s="4"/>
      <c r="N884" s="11"/>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row>
    <row r="885" spans="1:40">
      <c r="A885" s="10"/>
      <c r="B885" s="10"/>
      <c r="C885" s="10"/>
      <c r="D885" s="10"/>
      <c r="E885" s="10"/>
      <c r="F885" s="10"/>
      <c r="G885" s="10"/>
      <c r="H885" s="10"/>
      <c r="I885" s="10"/>
      <c r="J885" s="4"/>
      <c r="K885" s="4"/>
      <c r="L885" s="4"/>
      <c r="M885" s="4"/>
      <c r="N885" s="11"/>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row>
    <row r="886" spans="1:40">
      <c r="A886" s="10"/>
      <c r="B886" s="10"/>
      <c r="C886" s="10"/>
      <c r="D886" s="10"/>
      <c r="E886" s="10"/>
      <c r="F886" s="10"/>
      <c r="G886" s="10"/>
      <c r="H886" s="10"/>
      <c r="I886" s="10"/>
      <c r="J886" s="4"/>
      <c r="K886" s="4"/>
      <c r="L886" s="4"/>
      <c r="M886" s="4"/>
      <c r="N886" s="11"/>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row>
    <row r="887" spans="1:40">
      <c r="A887" s="10"/>
      <c r="B887" s="10"/>
      <c r="C887" s="10"/>
      <c r="D887" s="10"/>
      <c r="E887" s="10"/>
      <c r="F887" s="10"/>
      <c r="G887" s="10"/>
      <c r="H887" s="10"/>
      <c r="I887" s="10"/>
      <c r="J887" s="4"/>
      <c r="K887" s="4"/>
      <c r="L887" s="4"/>
      <c r="M887" s="4"/>
      <c r="N887" s="11"/>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row>
    <row r="888" spans="1:40">
      <c r="A888" s="10"/>
      <c r="B888" s="10"/>
      <c r="C888" s="10"/>
      <c r="D888" s="10"/>
      <c r="E888" s="10"/>
      <c r="F888" s="10"/>
      <c r="G888" s="10"/>
      <c r="H888" s="10"/>
      <c r="I888" s="10"/>
      <c r="J888" s="4"/>
      <c r="K888" s="4"/>
      <c r="L888" s="4"/>
      <c r="M888" s="4"/>
      <c r="N888" s="11"/>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row>
    <row r="889" spans="1:40">
      <c r="A889" s="10"/>
      <c r="B889" s="10"/>
      <c r="C889" s="10"/>
      <c r="D889" s="10"/>
      <c r="E889" s="10"/>
      <c r="F889" s="10"/>
      <c r="G889" s="10"/>
      <c r="H889" s="10"/>
      <c r="I889" s="10"/>
      <c r="J889" s="4"/>
      <c r="K889" s="4"/>
      <c r="L889" s="4"/>
      <c r="M889" s="4"/>
      <c r="N889" s="11"/>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row>
    <row r="890" spans="1:40">
      <c r="A890" s="10"/>
      <c r="B890" s="10"/>
      <c r="C890" s="10"/>
      <c r="D890" s="10"/>
      <c r="E890" s="10"/>
      <c r="F890" s="10"/>
      <c r="G890" s="10"/>
      <c r="H890" s="10"/>
      <c r="I890" s="10"/>
      <c r="J890" s="4"/>
      <c r="K890" s="4"/>
      <c r="L890" s="4"/>
      <c r="M890" s="4"/>
      <c r="N890" s="11"/>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row>
    <row r="891" spans="1:40">
      <c r="A891" s="10"/>
      <c r="B891" s="10"/>
      <c r="C891" s="10"/>
      <c r="D891" s="10"/>
      <c r="E891" s="10"/>
      <c r="F891" s="10"/>
      <c r="G891" s="10"/>
      <c r="H891" s="10"/>
      <c r="I891" s="10"/>
      <c r="J891" s="4"/>
      <c r="K891" s="4"/>
      <c r="L891" s="4"/>
      <c r="M891" s="4"/>
      <c r="N891" s="11"/>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row>
    <row r="892" spans="1:40">
      <c r="A892" s="10"/>
      <c r="B892" s="10"/>
      <c r="C892" s="10"/>
      <c r="D892" s="10"/>
      <c r="E892" s="10"/>
      <c r="F892" s="10"/>
      <c r="G892" s="10"/>
      <c r="H892" s="10"/>
      <c r="I892" s="10"/>
      <c r="J892" s="4"/>
      <c r="K892" s="4"/>
      <c r="L892" s="4"/>
      <c r="M892" s="4"/>
      <c r="N892" s="11"/>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row>
    <row r="893" spans="1:40">
      <c r="A893" s="10"/>
      <c r="B893" s="10"/>
      <c r="C893" s="10"/>
      <c r="D893" s="10"/>
      <c r="E893" s="10"/>
      <c r="F893" s="10"/>
      <c r="G893" s="10"/>
      <c r="H893" s="10"/>
      <c r="I893" s="10"/>
      <c r="J893" s="4"/>
      <c r="K893" s="4"/>
      <c r="L893" s="4"/>
      <c r="M893" s="4"/>
      <c r="N893" s="11"/>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row>
    <row r="894" spans="1:40">
      <c r="A894" s="10"/>
      <c r="B894" s="10"/>
      <c r="C894" s="10"/>
      <c r="D894" s="10"/>
      <c r="E894" s="10"/>
      <c r="F894" s="10"/>
      <c r="G894" s="10"/>
      <c r="H894" s="10"/>
      <c r="I894" s="10"/>
      <c r="J894" s="4"/>
      <c r="K894" s="4"/>
      <c r="L894" s="4"/>
      <c r="M894" s="4"/>
      <c r="N894" s="11"/>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row>
    <row r="895" spans="1:40">
      <c r="A895" s="10"/>
      <c r="B895" s="10"/>
      <c r="C895" s="10"/>
      <c r="D895" s="10"/>
      <c r="E895" s="10"/>
      <c r="F895" s="10"/>
      <c r="G895" s="10"/>
      <c r="H895" s="10"/>
      <c r="I895" s="10"/>
      <c r="J895" s="4"/>
      <c r="K895" s="4"/>
      <c r="L895" s="4"/>
      <c r="M895" s="4"/>
      <c r="N895" s="11"/>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row>
    <row r="896" spans="1:40">
      <c r="A896" s="10"/>
      <c r="B896" s="10"/>
      <c r="C896" s="10"/>
      <c r="D896" s="10"/>
      <c r="E896" s="10"/>
      <c r="F896" s="10"/>
      <c r="G896" s="10"/>
      <c r="H896" s="10"/>
      <c r="I896" s="10"/>
      <c r="J896" s="4"/>
      <c r="K896" s="4"/>
      <c r="L896" s="4"/>
      <c r="M896" s="4"/>
      <c r="N896" s="11"/>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row>
    <row r="897" spans="1:40">
      <c r="A897" s="10"/>
      <c r="B897" s="10"/>
      <c r="C897" s="10"/>
      <c r="D897" s="10"/>
      <c r="E897" s="10"/>
      <c r="F897" s="10"/>
      <c r="G897" s="10"/>
      <c r="H897" s="10"/>
      <c r="I897" s="10"/>
      <c r="J897" s="4"/>
      <c r="K897" s="4"/>
      <c r="L897" s="4"/>
      <c r="M897" s="4"/>
      <c r="N897" s="11"/>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row>
    <row r="898" spans="1:40">
      <c r="A898" s="10"/>
      <c r="B898" s="10"/>
      <c r="C898" s="10"/>
      <c r="D898" s="10"/>
      <c r="E898" s="10"/>
      <c r="F898" s="10"/>
      <c r="G898" s="10"/>
      <c r="H898" s="10"/>
      <c r="I898" s="10"/>
      <c r="J898" s="4"/>
      <c r="K898" s="4"/>
      <c r="L898" s="4"/>
      <c r="M898" s="4"/>
      <c r="N898" s="11"/>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row>
    <row r="899" spans="1:40">
      <c r="A899" s="10"/>
      <c r="B899" s="10"/>
      <c r="C899" s="10"/>
      <c r="D899" s="10"/>
      <c r="E899" s="10"/>
      <c r="F899" s="10"/>
      <c r="G899" s="10"/>
      <c r="H899" s="10"/>
      <c r="I899" s="10"/>
      <c r="J899" s="4"/>
      <c r="K899" s="4"/>
      <c r="L899" s="4"/>
      <c r="M899" s="4"/>
      <c r="N899" s="11"/>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row>
    <row r="900" spans="1:40">
      <c r="A900" s="10"/>
      <c r="B900" s="10"/>
      <c r="C900" s="10"/>
      <c r="D900" s="10"/>
      <c r="E900" s="10"/>
      <c r="F900" s="10"/>
      <c r="G900" s="10"/>
      <c r="H900" s="10"/>
      <c r="I900" s="10"/>
      <c r="J900" s="4"/>
      <c r="K900" s="4"/>
      <c r="L900" s="4"/>
      <c r="M900" s="4"/>
      <c r="N900" s="11"/>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row>
    <row r="901" spans="1:40">
      <c r="A901" s="10"/>
      <c r="B901" s="10"/>
      <c r="C901" s="10"/>
      <c r="D901" s="10"/>
      <c r="E901" s="10"/>
      <c r="F901" s="10"/>
      <c r="G901" s="10"/>
      <c r="H901" s="10"/>
      <c r="I901" s="10"/>
      <c r="J901" s="4"/>
      <c r="K901" s="4"/>
      <c r="L901" s="4"/>
      <c r="M901" s="4"/>
      <c r="N901" s="11"/>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row>
    <row r="902" spans="1:40">
      <c r="A902" s="10"/>
      <c r="B902" s="10"/>
      <c r="C902" s="10"/>
      <c r="D902" s="10"/>
      <c r="E902" s="10"/>
      <c r="F902" s="10"/>
      <c r="G902" s="10"/>
      <c r="H902" s="10"/>
      <c r="I902" s="10"/>
      <c r="J902" s="4"/>
      <c r="K902" s="4"/>
      <c r="L902" s="4"/>
      <c r="M902" s="4"/>
      <c r="N902" s="11"/>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row>
    <row r="903" spans="1:40">
      <c r="A903" s="10"/>
      <c r="B903" s="10"/>
      <c r="C903" s="10"/>
      <c r="D903" s="10"/>
      <c r="E903" s="10"/>
      <c r="F903" s="10"/>
      <c r="G903" s="10"/>
      <c r="H903" s="10"/>
      <c r="I903" s="10"/>
      <c r="J903" s="4"/>
      <c r="K903" s="4"/>
      <c r="L903" s="4"/>
      <c r="M903" s="4"/>
      <c r="N903" s="11"/>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row>
    <row r="904" spans="1:40">
      <c r="A904" s="10"/>
      <c r="B904" s="10"/>
      <c r="C904" s="10"/>
      <c r="D904" s="10"/>
      <c r="E904" s="10"/>
      <c r="F904" s="10"/>
      <c r="G904" s="10"/>
      <c r="H904" s="10"/>
      <c r="I904" s="10"/>
      <c r="J904" s="4"/>
      <c r="K904" s="4"/>
      <c r="L904" s="4"/>
      <c r="M904" s="4"/>
      <c r="N904" s="11"/>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row>
    <row r="905" spans="1:40">
      <c r="A905" s="10"/>
      <c r="B905" s="10"/>
      <c r="C905" s="10"/>
      <c r="D905" s="10"/>
      <c r="E905" s="10"/>
      <c r="F905" s="10"/>
      <c r="G905" s="10"/>
      <c r="H905" s="10"/>
      <c r="I905" s="10"/>
      <c r="J905" s="4"/>
      <c r="K905" s="4"/>
      <c r="L905" s="4"/>
      <c r="M905" s="4"/>
      <c r="N905" s="11"/>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row>
    <row r="906" spans="1:40">
      <c r="A906" s="10"/>
      <c r="B906" s="10"/>
      <c r="C906" s="10"/>
      <c r="D906" s="10"/>
      <c r="E906" s="10"/>
      <c r="F906" s="10"/>
      <c r="G906" s="10"/>
      <c r="H906" s="10"/>
      <c r="I906" s="10"/>
      <c r="J906" s="4"/>
      <c r="K906" s="4"/>
      <c r="L906" s="4"/>
      <c r="M906" s="4"/>
      <c r="N906" s="11"/>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row>
    <row r="907" spans="1:40">
      <c r="A907" s="10"/>
      <c r="B907" s="10"/>
      <c r="C907" s="10"/>
      <c r="D907" s="10"/>
      <c r="E907" s="10"/>
      <c r="F907" s="10"/>
      <c r="G907" s="10"/>
      <c r="H907" s="10"/>
      <c r="I907" s="10"/>
      <c r="J907" s="4"/>
      <c r="K907" s="4"/>
      <c r="L907" s="4"/>
      <c r="M907" s="4"/>
      <c r="N907" s="11"/>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row>
    <row r="908" spans="1:40">
      <c r="A908" s="10"/>
      <c r="B908" s="10"/>
      <c r="C908" s="10"/>
      <c r="D908" s="10"/>
      <c r="E908" s="10"/>
      <c r="F908" s="10"/>
      <c r="G908" s="10"/>
      <c r="H908" s="10"/>
      <c r="I908" s="10"/>
      <c r="J908" s="4"/>
      <c r="K908" s="4"/>
      <c r="L908" s="4"/>
      <c r="M908" s="4"/>
      <c r="N908" s="11"/>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row>
    <row r="909" spans="1:40">
      <c r="A909" s="10"/>
      <c r="B909" s="10"/>
      <c r="C909" s="10"/>
      <c r="D909" s="10"/>
      <c r="E909" s="10"/>
      <c r="F909" s="10"/>
      <c r="G909" s="10"/>
      <c r="H909" s="10"/>
      <c r="I909" s="10"/>
      <c r="J909" s="4"/>
      <c r="K909" s="4"/>
      <c r="L909" s="4"/>
      <c r="M909" s="4"/>
      <c r="N909" s="11"/>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row>
    <row r="910" spans="1:40">
      <c r="A910" s="10"/>
      <c r="B910" s="10"/>
      <c r="C910" s="10"/>
      <c r="D910" s="10"/>
      <c r="E910" s="10"/>
      <c r="F910" s="10"/>
      <c r="G910" s="10"/>
      <c r="H910" s="10"/>
      <c r="I910" s="10"/>
      <c r="J910" s="4"/>
      <c r="K910" s="4"/>
      <c r="L910" s="4"/>
      <c r="M910" s="4"/>
      <c r="N910" s="11"/>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row>
    <row r="911" spans="1:40">
      <c r="A911" s="10"/>
      <c r="B911" s="10"/>
      <c r="C911" s="10"/>
      <c r="D911" s="10"/>
      <c r="E911" s="10"/>
      <c r="F911" s="10"/>
      <c r="G911" s="10"/>
      <c r="H911" s="10"/>
      <c r="I911" s="10"/>
      <c r="J911" s="4"/>
      <c r="K911" s="4"/>
      <c r="L911" s="4"/>
      <c r="M911" s="4"/>
      <c r="N911" s="11"/>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row>
    <row r="912" spans="1:40">
      <c r="A912" s="10"/>
      <c r="B912" s="10"/>
      <c r="C912" s="10"/>
      <c r="D912" s="10"/>
      <c r="E912" s="10"/>
      <c r="F912" s="10"/>
      <c r="G912" s="10"/>
      <c r="H912" s="10"/>
      <c r="I912" s="10"/>
      <c r="J912" s="4"/>
      <c r="K912" s="4"/>
      <c r="L912" s="4"/>
      <c r="M912" s="4"/>
      <c r="N912" s="11"/>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row>
    <row r="913" spans="1:40">
      <c r="A913" s="10"/>
      <c r="B913" s="10"/>
      <c r="C913" s="10"/>
      <c r="D913" s="10"/>
      <c r="E913" s="10"/>
      <c r="F913" s="10"/>
      <c r="G913" s="10"/>
      <c r="H913" s="10"/>
      <c r="I913" s="10"/>
      <c r="J913" s="4"/>
      <c r="K913" s="4"/>
      <c r="L913" s="4"/>
      <c r="M913" s="4"/>
      <c r="N913" s="11"/>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row>
    <row r="914" spans="1:40">
      <c r="A914" s="10"/>
      <c r="B914" s="10"/>
      <c r="C914" s="10"/>
      <c r="D914" s="10"/>
      <c r="E914" s="10"/>
      <c r="F914" s="10"/>
      <c r="G914" s="10"/>
      <c r="H914" s="10"/>
      <c r="I914" s="10"/>
      <c r="J914" s="4"/>
      <c r="K914" s="4"/>
      <c r="L914" s="4"/>
      <c r="M914" s="4"/>
      <c r="N914" s="11"/>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row>
    <row r="915" spans="1:40">
      <c r="A915" s="10"/>
      <c r="B915" s="10"/>
      <c r="C915" s="10"/>
      <c r="D915" s="10"/>
      <c r="E915" s="10"/>
      <c r="F915" s="10"/>
      <c r="G915" s="10"/>
      <c r="H915" s="10"/>
      <c r="I915" s="10"/>
      <c r="J915" s="4"/>
      <c r="K915" s="4"/>
      <c r="L915" s="4"/>
      <c r="M915" s="4"/>
      <c r="N915" s="11"/>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row>
    <row r="916" spans="1:40">
      <c r="A916" s="10"/>
      <c r="B916" s="10"/>
      <c r="C916" s="10"/>
      <c r="D916" s="10"/>
      <c r="E916" s="10"/>
      <c r="F916" s="10"/>
      <c r="G916" s="10"/>
      <c r="H916" s="10"/>
      <c r="I916" s="10"/>
      <c r="J916" s="4"/>
      <c r="K916" s="4"/>
      <c r="L916" s="4"/>
      <c r="M916" s="4"/>
      <c r="N916" s="11"/>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row>
    <row r="917" spans="1:40">
      <c r="A917" s="10"/>
      <c r="B917" s="10"/>
      <c r="C917" s="10"/>
      <c r="D917" s="10"/>
      <c r="E917" s="10"/>
      <c r="F917" s="10"/>
      <c r="G917" s="10"/>
      <c r="H917" s="10"/>
      <c r="I917" s="10"/>
      <c r="J917" s="4"/>
      <c r="K917" s="4"/>
      <c r="L917" s="4"/>
      <c r="M917" s="4"/>
      <c r="N917" s="11"/>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row>
    <row r="918" spans="1:40">
      <c r="A918" s="10"/>
      <c r="B918" s="10"/>
      <c r="C918" s="10"/>
      <c r="D918" s="10"/>
      <c r="E918" s="10"/>
      <c r="F918" s="10"/>
      <c r="G918" s="10"/>
      <c r="H918" s="10"/>
      <c r="I918" s="10"/>
      <c r="J918" s="4"/>
      <c r="K918" s="4"/>
      <c r="L918" s="4"/>
      <c r="M918" s="4"/>
      <c r="N918" s="11"/>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row>
    <row r="919" spans="1:40">
      <c r="A919" s="10"/>
      <c r="B919" s="10"/>
      <c r="C919" s="10"/>
      <c r="D919" s="10"/>
      <c r="E919" s="10"/>
      <c r="F919" s="10"/>
      <c r="G919" s="10"/>
      <c r="H919" s="10"/>
      <c r="I919" s="10"/>
      <c r="J919" s="4"/>
      <c r="K919" s="4"/>
      <c r="L919" s="4"/>
      <c r="M919" s="4"/>
      <c r="N919" s="11"/>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row>
    <row r="920" spans="1:40">
      <c r="A920" s="10"/>
      <c r="B920" s="10"/>
      <c r="C920" s="10"/>
      <c r="D920" s="10"/>
      <c r="E920" s="10"/>
      <c r="F920" s="10"/>
      <c r="G920" s="10"/>
      <c r="H920" s="10"/>
      <c r="I920" s="10"/>
      <c r="J920" s="4"/>
      <c r="K920" s="4"/>
      <c r="L920" s="4"/>
      <c r="M920" s="4"/>
      <c r="N920" s="11"/>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row>
    <row r="921" spans="1:40">
      <c r="A921" s="10"/>
      <c r="B921" s="10"/>
      <c r="C921" s="10"/>
      <c r="D921" s="10"/>
      <c r="E921" s="10"/>
      <c r="F921" s="10"/>
      <c r="G921" s="10"/>
      <c r="H921" s="10"/>
      <c r="I921" s="10"/>
      <c r="J921" s="4"/>
      <c r="K921" s="4"/>
      <c r="L921" s="4"/>
      <c r="M921" s="4"/>
      <c r="N921" s="11"/>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row>
    <row r="922" spans="1:40">
      <c r="A922" s="10"/>
      <c r="B922" s="10"/>
      <c r="C922" s="10"/>
      <c r="D922" s="10"/>
      <c r="E922" s="10"/>
      <c r="F922" s="10"/>
      <c r="G922" s="10"/>
      <c r="H922" s="10"/>
      <c r="I922" s="10"/>
      <c r="J922" s="4"/>
      <c r="K922" s="4"/>
      <c r="L922" s="4"/>
      <c r="M922" s="4"/>
      <c r="N922" s="11"/>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row>
    <row r="923" spans="1:40">
      <c r="A923" s="10"/>
      <c r="B923" s="10"/>
      <c r="C923" s="10"/>
      <c r="D923" s="10"/>
      <c r="E923" s="10"/>
      <c r="F923" s="10"/>
      <c r="G923" s="10"/>
      <c r="H923" s="10"/>
      <c r="I923" s="10"/>
      <c r="J923" s="4"/>
      <c r="K923" s="4"/>
      <c r="L923" s="4"/>
      <c r="M923" s="4"/>
      <c r="N923" s="11"/>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row>
    <row r="924" spans="1:40">
      <c r="A924" s="10"/>
      <c r="B924" s="10"/>
      <c r="C924" s="10"/>
      <c r="D924" s="10"/>
      <c r="E924" s="10"/>
      <c r="F924" s="10"/>
      <c r="G924" s="10"/>
      <c r="H924" s="10"/>
      <c r="I924" s="10"/>
      <c r="J924" s="4"/>
      <c r="K924" s="4"/>
      <c r="L924" s="4"/>
      <c r="M924" s="4"/>
      <c r="N924" s="11"/>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row>
    <row r="925" spans="1:40">
      <c r="A925" s="10"/>
      <c r="B925" s="10"/>
      <c r="C925" s="10"/>
      <c r="D925" s="10"/>
      <c r="E925" s="10"/>
      <c r="F925" s="10"/>
      <c r="G925" s="10"/>
      <c r="H925" s="10"/>
      <c r="I925" s="10"/>
      <c r="J925" s="4"/>
      <c r="K925" s="4"/>
      <c r="L925" s="4"/>
      <c r="M925" s="4"/>
      <c r="N925" s="11"/>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row>
    <row r="926" spans="1:40">
      <c r="A926" s="10"/>
      <c r="B926" s="10"/>
      <c r="C926" s="10"/>
      <c r="D926" s="10"/>
      <c r="E926" s="10"/>
      <c r="F926" s="10"/>
      <c r="G926" s="10"/>
      <c r="H926" s="10"/>
      <c r="I926" s="10"/>
      <c r="J926" s="4"/>
      <c r="K926" s="4"/>
      <c r="L926" s="4"/>
      <c r="M926" s="4"/>
      <c r="N926" s="11"/>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row>
    <row r="927" spans="1:40">
      <c r="A927" s="10"/>
      <c r="B927" s="10"/>
      <c r="C927" s="10"/>
      <c r="D927" s="10"/>
      <c r="E927" s="10"/>
      <c r="F927" s="10"/>
      <c r="G927" s="10"/>
      <c r="H927" s="10"/>
      <c r="I927" s="10"/>
      <c r="J927" s="4"/>
      <c r="K927" s="4"/>
      <c r="L927" s="4"/>
      <c r="M927" s="4"/>
      <c r="N927" s="11"/>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row>
    <row r="928" spans="1:40">
      <c r="A928" s="10"/>
      <c r="B928" s="10"/>
      <c r="C928" s="10"/>
      <c r="D928" s="10"/>
      <c r="E928" s="10"/>
      <c r="F928" s="10"/>
      <c r="G928" s="10"/>
      <c r="H928" s="10"/>
      <c r="I928" s="10"/>
      <c r="J928" s="4"/>
      <c r="K928" s="4"/>
      <c r="L928" s="4"/>
      <c r="M928" s="4"/>
      <c r="N928" s="11"/>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row>
    <row r="929" spans="1:40">
      <c r="A929" s="10"/>
      <c r="B929" s="10"/>
      <c r="C929" s="10"/>
      <c r="D929" s="10"/>
      <c r="E929" s="10"/>
      <c r="F929" s="10"/>
      <c r="G929" s="10"/>
      <c r="H929" s="10"/>
      <c r="I929" s="10"/>
      <c r="J929" s="4"/>
      <c r="K929" s="4"/>
      <c r="L929" s="4"/>
      <c r="M929" s="4"/>
      <c r="N929" s="11"/>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row>
    <row r="930" spans="1:40">
      <c r="A930" s="10"/>
      <c r="B930" s="10"/>
      <c r="C930" s="10"/>
      <c r="D930" s="10"/>
      <c r="E930" s="10"/>
      <c r="F930" s="10"/>
      <c r="G930" s="10"/>
      <c r="H930" s="10"/>
      <c r="I930" s="10"/>
      <c r="J930" s="4"/>
      <c r="K930" s="4"/>
      <c r="L930" s="4"/>
      <c r="M930" s="4"/>
      <c r="N930" s="11"/>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row>
    <row r="931" spans="1:40">
      <c r="A931" s="10"/>
      <c r="B931" s="10"/>
      <c r="C931" s="10"/>
      <c r="D931" s="10"/>
      <c r="E931" s="10"/>
      <c r="F931" s="10"/>
      <c r="G931" s="10"/>
      <c r="H931" s="10"/>
      <c r="I931" s="10"/>
      <c r="J931" s="4"/>
      <c r="K931" s="4"/>
      <c r="L931" s="4"/>
      <c r="M931" s="4"/>
      <c r="N931" s="11"/>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row>
    <row r="932" spans="1:40">
      <c r="A932" s="10"/>
      <c r="B932" s="10"/>
      <c r="C932" s="10"/>
      <c r="D932" s="10"/>
      <c r="E932" s="10"/>
      <c r="F932" s="10"/>
      <c r="G932" s="10"/>
      <c r="H932" s="10"/>
      <c r="I932" s="10"/>
      <c r="J932" s="4"/>
      <c r="K932" s="4"/>
      <c r="L932" s="4"/>
      <c r="M932" s="4"/>
      <c r="N932" s="11"/>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row>
    <row r="933" spans="1:40">
      <c r="A933" s="10"/>
      <c r="B933" s="10"/>
      <c r="C933" s="10"/>
      <c r="D933" s="10"/>
      <c r="E933" s="10"/>
      <c r="F933" s="10"/>
      <c r="G933" s="10"/>
      <c r="H933" s="10"/>
      <c r="I933" s="10"/>
      <c r="J933" s="4"/>
      <c r="K933" s="4"/>
      <c r="L933" s="4"/>
      <c r="M933" s="4"/>
      <c r="N933" s="11"/>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row>
    <row r="934" spans="1:40">
      <c r="A934" s="10"/>
      <c r="B934" s="10"/>
      <c r="C934" s="10"/>
      <c r="D934" s="10"/>
      <c r="E934" s="10"/>
      <c r="F934" s="10"/>
      <c r="G934" s="10"/>
      <c r="H934" s="10"/>
      <c r="I934" s="10"/>
      <c r="J934" s="4"/>
      <c r="K934" s="4"/>
      <c r="L934" s="4"/>
      <c r="M934" s="4"/>
      <c r="N934" s="11"/>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row>
    <row r="935" spans="1:40">
      <c r="A935" s="10"/>
      <c r="B935" s="10"/>
      <c r="C935" s="10"/>
      <c r="D935" s="10"/>
      <c r="E935" s="10"/>
      <c r="F935" s="10"/>
      <c r="G935" s="10"/>
      <c r="H935" s="10"/>
      <c r="I935" s="10"/>
      <c r="J935" s="4"/>
      <c r="K935" s="4"/>
      <c r="L935" s="4"/>
      <c r="M935" s="4"/>
      <c r="N935" s="11"/>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row>
    <row r="936" spans="1:40">
      <c r="A936" s="10"/>
      <c r="B936" s="10"/>
      <c r="C936" s="10"/>
      <c r="D936" s="10"/>
      <c r="E936" s="10"/>
      <c r="F936" s="10"/>
      <c r="G936" s="10"/>
      <c r="H936" s="10"/>
      <c r="I936" s="10"/>
      <c r="J936" s="4"/>
      <c r="K936" s="4"/>
      <c r="L936" s="4"/>
      <c r="M936" s="4"/>
      <c r="N936" s="11"/>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row>
    <row r="937" spans="1:40">
      <c r="A937" s="10"/>
      <c r="B937" s="10"/>
      <c r="C937" s="10"/>
      <c r="D937" s="10"/>
      <c r="E937" s="10"/>
      <c r="F937" s="10"/>
      <c r="G937" s="10"/>
      <c r="H937" s="10"/>
      <c r="I937" s="10"/>
      <c r="J937" s="4"/>
      <c r="K937" s="4"/>
      <c r="L937" s="4"/>
      <c r="M937" s="4"/>
      <c r="N937" s="11"/>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row>
    <row r="938" spans="1:40">
      <c r="A938" s="10"/>
      <c r="B938" s="10"/>
      <c r="C938" s="10"/>
      <c r="D938" s="10"/>
      <c r="E938" s="10"/>
      <c r="F938" s="10"/>
      <c r="G938" s="10"/>
      <c r="H938" s="10"/>
      <c r="I938" s="10"/>
      <c r="J938" s="4"/>
      <c r="K938" s="4"/>
      <c r="L938" s="4"/>
      <c r="M938" s="4"/>
      <c r="N938" s="11"/>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row>
    <row r="939" spans="1:40">
      <c r="A939" s="10"/>
      <c r="B939" s="10"/>
      <c r="C939" s="10"/>
      <c r="D939" s="10"/>
      <c r="E939" s="10"/>
      <c r="F939" s="10"/>
      <c r="G939" s="10"/>
      <c r="H939" s="10"/>
      <c r="I939" s="10"/>
      <c r="J939" s="4"/>
      <c r="K939" s="4"/>
      <c r="L939" s="4"/>
      <c r="M939" s="4"/>
      <c r="N939" s="11"/>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row>
    <row r="940" spans="1:40">
      <c r="A940" s="10"/>
      <c r="B940" s="10"/>
      <c r="C940" s="10"/>
      <c r="D940" s="10"/>
      <c r="E940" s="10"/>
      <c r="F940" s="10"/>
      <c r="G940" s="10"/>
      <c r="H940" s="10"/>
      <c r="I940" s="10"/>
      <c r="J940" s="4"/>
      <c r="K940" s="4"/>
      <c r="L940" s="4"/>
      <c r="M940" s="4"/>
      <c r="N940" s="11"/>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row>
    <row r="941" spans="1:40">
      <c r="A941" s="10"/>
      <c r="B941" s="10"/>
      <c r="C941" s="10"/>
      <c r="D941" s="10"/>
      <c r="E941" s="10"/>
      <c r="F941" s="10"/>
      <c r="G941" s="10"/>
      <c r="H941" s="10"/>
      <c r="I941" s="10"/>
      <c r="J941" s="4"/>
      <c r="K941" s="4"/>
      <c r="L941" s="4"/>
      <c r="M941" s="4"/>
      <c r="N941" s="11"/>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row>
    <row r="942" spans="1:40">
      <c r="A942" s="10"/>
      <c r="B942" s="10"/>
      <c r="C942" s="10"/>
      <c r="D942" s="10"/>
      <c r="E942" s="10"/>
      <c r="F942" s="10"/>
      <c r="G942" s="10"/>
      <c r="H942" s="10"/>
      <c r="I942" s="10"/>
      <c r="J942" s="4"/>
      <c r="K942" s="4"/>
      <c r="L942" s="4"/>
      <c r="M942" s="4"/>
      <c r="N942" s="11"/>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row>
    <row r="943" spans="1:40">
      <c r="A943" s="10"/>
      <c r="B943" s="10"/>
      <c r="C943" s="10"/>
      <c r="D943" s="10"/>
      <c r="E943" s="10"/>
      <c r="F943" s="10"/>
      <c r="G943" s="10"/>
      <c r="H943" s="10"/>
      <c r="I943" s="10"/>
      <c r="J943" s="4"/>
      <c r="K943" s="4"/>
      <c r="L943" s="4"/>
      <c r="M943" s="4"/>
      <c r="N943" s="11"/>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row>
    <row r="944" spans="1:40">
      <c r="A944" s="10"/>
      <c r="B944" s="10"/>
      <c r="C944" s="10"/>
      <c r="D944" s="10"/>
      <c r="E944" s="10"/>
      <c r="F944" s="10"/>
      <c r="G944" s="10"/>
      <c r="H944" s="10"/>
      <c r="I944" s="10"/>
      <c r="J944" s="4"/>
      <c r="K944" s="4"/>
      <c r="L944" s="4"/>
      <c r="M944" s="4"/>
      <c r="N944" s="11"/>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row>
    <row r="945" spans="1:40">
      <c r="A945" s="10"/>
      <c r="B945" s="10"/>
      <c r="C945" s="10"/>
      <c r="D945" s="10"/>
      <c r="E945" s="10"/>
      <c r="F945" s="10"/>
      <c r="G945" s="10"/>
      <c r="H945" s="10"/>
      <c r="I945" s="10"/>
      <c r="J945" s="4"/>
      <c r="K945" s="4"/>
      <c r="L945" s="4"/>
      <c r="M945" s="4"/>
      <c r="N945" s="11"/>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row>
    <row r="946" spans="1:40">
      <c r="A946" s="10"/>
      <c r="B946" s="10"/>
      <c r="C946" s="10"/>
      <c r="D946" s="10"/>
      <c r="E946" s="10"/>
      <c r="F946" s="10"/>
      <c r="G946" s="10"/>
      <c r="H946" s="10"/>
      <c r="I946" s="10"/>
      <c r="J946" s="4"/>
      <c r="K946" s="4"/>
      <c r="L946" s="4"/>
      <c r="M946" s="4"/>
      <c r="N946" s="11"/>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row>
    <row r="947" spans="1:40">
      <c r="A947" s="10"/>
      <c r="B947" s="10"/>
      <c r="C947" s="10"/>
      <c r="D947" s="10"/>
      <c r="E947" s="10"/>
      <c r="F947" s="10"/>
      <c r="G947" s="10"/>
      <c r="H947" s="10"/>
      <c r="I947" s="10"/>
      <c r="J947" s="4"/>
      <c r="K947" s="4"/>
      <c r="L947" s="4"/>
      <c r="M947" s="4"/>
      <c r="N947" s="11"/>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row>
    <row r="948" spans="1:40">
      <c r="A948" s="10"/>
      <c r="B948" s="10"/>
      <c r="C948" s="10"/>
      <c r="D948" s="10"/>
      <c r="E948" s="10"/>
      <c r="F948" s="10"/>
      <c r="G948" s="10"/>
      <c r="H948" s="10"/>
      <c r="I948" s="10"/>
      <c r="J948" s="4"/>
      <c r="K948" s="4"/>
      <c r="L948" s="4"/>
      <c r="M948" s="4"/>
      <c r="N948" s="11"/>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row>
    <row r="949" spans="1:40">
      <c r="A949" s="10"/>
      <c r="B949" s="10"/>
      <c r="C949" s="10"/>
      <c r="D949" s="10"/>
      <c r="E949" s="10"/>
      <c r="F949" s="10"/>
      <c r="G949" s="10"/>
      <c r="H949" s="10"/>
      <c r="I949" s="10"/>
      <c r="J949" s="4"/>
      <c r="K949" s="4"/>
      <c r="L949" s="4"/>
      <c r="M949" s="4"/>
      <c r="N949" s="11"/>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row>
    <row r="950" spans="1:40">
      <c r="A950" s="10"/>
      <c r="B950" s="10"/>
      <c r="C950" s="10"/>
      <c r="D950" s="10"/>
      <c r="E950" s="10"/>
      <c r="F950" s="10"/>
      <c r="G950" s="10"/>
      <c r="H950" s="10"/>
      <c r="I950" s="10"/>
      <c r="J950" s="4"/>
      <c r="K950" s="4"/>
      <c r="L950" s="4"/>
      <c r="M950" s="4"/>
      <c r="N950" s="11"/>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row>
    <row r="951" spans="1:40">
      <c r="A951" s="10"/>
      <c r="B951" s="10"/>
      <c r="C951" s="10"/>
      <c r="D951" s="10"/>
      <c r="E951" s="10"/>
      <c r="F951" s="10"/>
      <c r="G951" s="10"/>
      <c r="H951" s="10"/>
      <c r="I951" s="10"/>
      <c r="J951" s="4"/>
      <c r="K951" s="4"/>
      <c r="L951" s="4"/>
      <c r="M951" s="4"/>
      <c r="N951" s="11"/>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row>
    <row r="952" spans="1:40">
      <c r="A952" s="10"/>
      <c r="B952" s="10"/>
      <c r="C952" s="10"/>
      <c r="D952" s="10"/>
      <c r="E952" s="10"/>
      <c r="F952" s="10"/>
      <c r="G952" s="10"/>
      <c r="H952" s="10"/>
      <c r="I952" s="10"/>
      <c r="J952" s="4"/>
      <c r="K952" s="4"/>
      <c r="L952" s="4"/>
      <c r="M952" s="4"/>
      <c r="N952" s="11"/>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row>
    <row r="953" spans="1:40">
      <c r="A953" s="10"/>
      <c r="B953" s="10"/>
      <c r="C953" s="10"/>
      <c r="D953" s="10"/>
      <c r="E953" s="10"/>
      <c r="F953" s="10"/>
      <c r="G953" s="10"/>
      <c r="H953" s="10"/>
      <c r="I953" s="10"/>
      <c r="J953" s="4"/>
      <c r="K953" s="4"/>
      <c r="L953" s="4"/>
      <c r="M953" s="4"/>
      <c r="N953" s="11"/>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row>
    <row r="954" spans="1:40">
      <c r="A954" s="10"/>
      <c r="B954" s="10"/>
      <c r="C954" s="10"/>
      <c r="D954" s="10"/>
      <c r="E954" s="10"/>
      <c r="F954" s="10"/>
      <c r="G954" s="10"/>
      <c r="H954" s="10"/>
      <c r="I954" s="10"/>
      <c r="J954" s="4"/>
      <c r="K954" s="4"/>
      <c r="L954" s="4"/>
      <c r="M954" s="4"/>
      <c r="N954" s="11"/>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row>
    <row r="955" spans="1:40">
      <c r="A955" s="10"/>
      <c r="B955" s="10"/>
      <c r="C955" s="10"/>
      <c r="D955" s="10"/>
      <c r="E955" s="10"/>
      <c r="F955" s="10"/>
      <c r="G955" s="10"/>
      <c r="H955" s="10"/>
      <c r="I955" s="10"/>
      <c r="J955" s="4"/>
      <c r="K955" s="4"/>
      <c r="L955" s="4"/>
      <c r="M955" s="4"/>
      <c r="N955" s="11"/>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row>
    <row r="956" spans="1:40">
      <c r="A956" s="10"/>
      <c r="B956" s="10"/>
      <c r="C956" s="10"/>
      <c r="D956" s="10"/>
      <c r="E956" s="10"/>
      <c r="F956" s="10"/>
      <c r="G956" s="10"/>
      <c r="H956" s="10"/>
      <c r="I956" s="10"/>
      <c r="J956" s="4"/>
      <c r="K956" s="4"/>
      <c r="L956" s="4"/>
      <c r="M956" s="4"/>
      <c r="N956" s="11"/>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row>
    <row r="957" spans="1:40">
      <c r="A957" s="10"/>
      <c r="B957" s="10"/>
      <c r="C957" s="10"/>
      <c r="D957" s="10"/>
      <c r="E957" s="10"/>
      <c r="F957" s="10"/>
      <c r="G957" s="10"/>
      <c r="H957" s="10"/>
      <c r="I957" s="10"/>
      <c r="J957" s="4"/>
      <c r="K957" s="4"/>
      <c r="L957" s="4"/>
      <c r="M957" s="4"/>
      <c r="N957" s="11"/>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row>
    <row r="958" spans="1:40">
      <c r="A958" s="10"/>
      <c r="B958" s="10"/>
      <c r="C958" s="10"/>
      <c r="D958" s="10"/>
      <c r="E958" s="10"/>
      <c r="F958" s="10"/>
      <c r="G958" s="10"/>
      <c r="H958" s="10"/>
      <c r="I958" s="10"/>
      <c r="J958" s="4"/>
      <c r="K958" s="4"/>
      <c r="L958" s="4"/>
      <c r="M958" s="4"/>
      <c r="N958" s="11"/>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row>
    <row r="959" spans="1:40">
      <c r="A959" s="10"/>
      <c r="B959" s="10"/>
      <c r="C959" s="10"/>
      <c r="D959" s="10"/>
      <c r="E959" s="10"/>
      <c r="F959" s="10"/>
      <c r="G959" s="10"/>
      <c r="H959" s="10"/>
      <c r="I959" s="10"/>
      <c r="J959" s="4"/>
      <c r="K959" s="4"/>
      <c r="L959" s="4"/>
      <c r="M959" s="4"/>
      <c r="N959" s="11"/>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row>
    <row r="960" spans="1:40">
      <c r="A960" s="10"/>
      <c r="B960" s="10"/>
      <c r="C960" s="10"/>
      <c r="D960" s="10"/>
      <c r="E960" s="10"/>
      <c r="F960" s="10"/>
      <c r="G960" s="10"/>
      <c r="H960" s="10"/>
      <c r="I960" s="10"/>
      <c r="J960" s="4"/>
      <c r="K960" s="4"/>
      <c r="L960" s="4"/>
      <c r="M960" s="4"/>
      <c r="N960" s="11"/>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row>
    <row r="961" spans="1:40">
      <c r="A961" s="10"/>
      <c r="B961" s="10"/>
      <c r="C961" s="10"/>
      <c r="D961" s="10"/>
      <c r="E961" s="10"/>
      <c r="F961" s="10"/>
      <c r="G961" s="10"/>
      <c r="H961" s="10"/>
      <c r="I961" s="10"/>
      <c r="J961" s="4"/>
      <c r="K961" s="4"/>
      <c r="L961" s="4"/>
      <c r="M961" s="4"/>
      <c r="N961" s="11"/>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row>
    <row r="962" spans="1:40">
      <c r="A962" s="10"/>
      <c r="B962" s="10"/>
      <c r="C962" s="10"/>
      <c r="D962" s="10"/>
      <c r="E962" s="10"/>
      <c r="F962" s="10"/>
      <c r="G962" s="10"/>
      <c r="H962" s="10"/>
      <c r="I962" s="10"/>
      <c r="J962" s="4"/>
      <c r="K962" s="4"/>
      <c r="L962" s="4"/>
      <c r="M962" s="4"/>
      <c r="N962" s="11"/>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row>
    <row r="963" spans="1:40">
      <c r="A963" s="10"/>
      <c r="B963" s="10"/>
      <c r="C963" s="10"/>
      <c r="D963" s="10"/>
      <c r="E963" s="10"/>
      <c r="F963" s="10"/>
      <c r="G963" s="10"/>
      <c r="H963" s="10"/>
      <c r="I963" s="10"/>
      <c r="J963" s="4"/>
      <c r="K963" s="4"/>
      <c r="L963" s="4"/>
      <c r="M963" s="4"/>
      <c r="N963" s="11"/>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row>
    <row r="964" spans="1:40">
      <c r="A964" s="10"/>
      <c r="B964" s="10"/>
      <c r="C964" s="10"/>
      <c r="D964" s="10"/>
      <c r="E964" s="10"/>
      <c r="F964" s="10"/>
      <c r="G964" s="10"/>
      <c r="H964" s="10"/>
      <c r="I964" s="10"/>
      <c r="J964" s="4"/>
      <c r="K964" s="4"/>
      <c r="L964" s="4"/>
      <c r="M964" s="4"/>
      <c r="N964" s="11"/>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row>
    <row r="965" spans="1:40">
      <c r="A965" s="10"/>
      <c r="B965" s="10"/>
      <c r="C965" s="10"/>
      <c r="D965" s="10"/>
      <c r="E965" s="10"/>
      <c r="F965" s="10"/>
      <c r="G965" s="10"/>
      <c r="H965" s="10"/>
      <c r="I965" s="10"/>
      <c r="J965" s="4"/>
      <c r="K965" s="4"/>
      <c r="L965" s="4"/>
      <c r="M965" s="4"/>
      <c r="N965" s="11"/>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row>
    <row r="966" spans="1:40">
      <c r="A966" s="10"/>
      <c r="B966" s="10"/>
      <c r="C966" s="10"/>
      <c r="D966" s="10"/>
      <c r="E966" s="10"/>
      <c r="F966" s="10"/>
      <c r="G966" s="10"/>
      <c r="H966" s="10"/>
      <c r="I966" s="10"/>
      <c r="J966" s="4"/>
      <c r="K966" s="4"/>
      <c r="L966" s="4"/>
      <c r="M966" s="4"/>
      <c r="N966" s="11"/>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row>
    <row r="967" spans="1:40">
      <c r="A967" s="10"/>
      <c r="B967" s="10"/>
      <c r="C967" s="10"/>
      <c r="D967" s="10"/>
      <c r="E967" s="10"/>
      <c r="F967" s="10"/>
      <c r="G967" s="10"/>
      <c r="H967" s="10"/>
      <c r="I967" s="10"/>
      <c r="J967" s="4"/>
      <c r="K967" s="4"/>
      <c r="L967" s="4"/>
      <c r="M967" s="4"/>
      <c r="N967" s="11"/>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row>
    <row r="968" spans="1:40">
      <c r="A968" s="10"/>
      <c r="B968" s="10"/>
      <c r="C968" s="10"/>
      <c r="D968" s="10"/>
      <c r="E968" s="10"/>
      <c r="F968" s="10"/>
      <c r="G968" s="10"/>
      <c r="H968" s="10"/>
      <c r="I968" s="10"/>
      <c r="J968" s="4"/>
      <c r="K968" s="4"/>
      <c r="L968" s="4"/>
      <c r="M968" s="4"/>
      <c r="N968" s="11"/>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row>
    <row r="969" spans="1:40">
      <c r="A969" s="10"/>
      <c r="B969" s="10"/>
      <c r="C969" s="10"/>
      <c r="D969" s="10"/>
      <c r="E969" s="10"/>
      <c r="F969" s="10"/>
      <c r="G969" s="10"/>
      <c r="H969" s="10"/>
      <c r="I969" s="10"/>
      <c r="J969" s="4"/>
      <c r="K969" s="4"/>
      <c r="L969" s="4"/>
      <c r="M969" s="4"/>
      <c r="N969" s="11"/>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row>
    <row r="970" spans="1:40">
      <c r="A970" s="10"/>
      <c r="B970" s="10"/>
      <c r="C970" s="10"/>
      <c r="D970" s="10"/>
      <c r="E970" s="10"/>
      <c r="F970" s="10"/>
      <c r="G970" s="10"/>
      <c r="H970" s="10"/>
      <c r="I970" s="10"/>
      <c r="J970" s="4"/>
      <c r="K970" s="4"/>
      <c r="L970" s="4"/>
      <c r="M970" s="4"/>
      <c r="N970" s="11"/>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row>
    <row r="971" spans="1:40">
      <c r="A971" s="10"/>
      <c r="B971" s="10"/>
      <c r="C971" s="10"/>
      <c r="D971" s="10"/>
      <c r="E971" s="10"/>
      <c r="F971" s="10"/>
      <c r="G971" s="10"/>
      <c r="H971" s="10"/>
      <c r="I971" s="10"/>
      <c r="J971" s="4"/>
      <c r="K971" s="4"/>
      <c r="L971" s="4"/>
      <c r="M971" s="4"/>
      <c r="N971" s="11"/>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row>
    <row r="972" spans="1:40">
      <c r="A972" s="10"/>
      <c r="B972" s="10"/>
      <c r="C972" s="10"/>
      <c r="D972" s="10"/>
      <c r="E972" s="10"/>
      <c r="F972" s="10"/>
      <c r="G972" s="10"/>
      <c r="H972" s="10"/>
      <c r="I972" s="10"/>
      <c r="J972" s="4"/>
      <c r="K972" s="4"/>
      <c r="L972" s="4"/>
      <c r="M972" s="4"/>
      <c r="N972" s="11"/>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row>
    <row r="973" spans="1:40">
      <c r="A973" s="10"/>
      <c r="B973" s="10"/>
      <c r="C973" s="10"/>
      <c r="D973" s="10"/>
      <c r="E973" s="10"/>
      <c r="F973" s="10"/>
      <c r="G973" s="10"/>
      <c r="H973" s="10"/>
      <c r="I973" s="10"/>
      <c r="J973" s="4"/>
      <c r="K973" s="4"/>
      <c r="L973" s="4"/>
      <c r="M973" s="4"/>
      <c r="N973" s="11"/>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row>
    <row r="974" spans="1:40">
      <c r="A974" s="10"/>
      <c r="B974" s="10"/>
      <c r="C974" s="10"/>
      <c r="D974" s="10"/>
      <c r="E974" s="10"/>
      <c r="F974" s="10"/>
      <c r="G974" s="10"/>
      <c r="H974" s="10"/>
      <c r="I974" s="10"/>
      <c r="J974" s="4"/>
      <c r="K974" s="4"/>
      <c r="L974" s="4"/>
      <c r="M974" s="4"/>
      <c r="N974" s="11"/>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row>
    <row r="975" spans="1:40">
      <c r="A975" s="10"/>
      <c r="B975" s="10"/>
      <c r="C975" s="10"/>
      <c r="D975" s="10"/>
      <c r="E975" s="10"/>
      <c r="F975" s="10"/>
      <c r="G975" s="10"/>
      <c r="H975" s="10"/>
      <c r="I975" s="10"/>
      <c r="J975" s="4"/>
      <c r="K975" s="4"/>
      <c r="L975" s="4"/>
      <c r="M975" s="4"/>
      <c r="N975" s="11"/>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row>
    <row r="976" spans="1:40">
      <c r="A976" s="10"/>
      <c r="B976" s="10"/>
      <c r="C976" s="10"/>
      <c r="D976" s="10"/>
      <c r="E976" s="10"/>
      <c r="F976" s="10"/>
      <c r="G976" s="10"/>
      <c r="H976" s="10"/>
      <c r="I976" s="10"/>
      <c r="J976" s="4"/>
      <c r="K976" s="4"/>
      <c r="L976" s="4"/>
      <c r="M976" s="4"/>
      <c r="N976" s="11"/>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row>
    <row r="977" spans="1:40">
      <c r="A977" s="10"/>
      <c r="B977" s="10"/>
      <c r="C977" s="10"/>
      <c r="D977" s="10"/>
      <c r="E977" s="10"/>
      <c r="F977" s="10"/>
      <c r="G977" s="10"/>
      <c r="H977" s="10"/>
      <c r="I977" s="10"/>
      <c r="J977" s="4"/>
      <c r="K977" s="4"/>
      <c r="L977" s="4"/>
      <c r="M977" s="4"/>
      <c r="N977" s="11"/>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row>
    <row r="978" spans="1:40">
      <c r="A978" s="10"/>
      <c r="B978" s="10"/>
      <c r="C978" s="10"/>
      <c r="D978" s="10"/>
      <c r="E978" s="10"/>
      <c r="F978" s="10"/>
      <c r="G978" s="10"/>
      <c r="H978" s="10"/>
      <c r="I978" s="10"/>
      <c r="J978" s="4"/>
      <c r="K978" s="4"/>
      <c r="L978" s="4"/>
      <c r="M978" s="4"/>
      <c r="N978" s="11"/>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row>
    <row r="979" spans="1:40">
      <c r="A979" s="10"/>
      <c r="B979" s="10"/>
      <c r="C979" s="10"/>
      <c r="D979" s="10"/>
      <c r="E979" s="10"/>
      <c r="F979" s="10"/>
      <c r="G979" s="10"/>
      <c r="H979" s="10"/>
      <c r="I979" s="10"/>
      <c r="J979" s="4"/>
      <c r="K979" s="4"/>
      <c r="L979" s="4"/>
      <c r="M979" s="4"/>
      <c r="N979" s="11"/>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row>
    <row r="980" spans="1:40">
      <c r="A980" s="10"/>
      <c r="B980" s="10"/>
      <c r="C980" s="10"/>
      <c r="D980" s="10"/>
      <c r="E980" s="10"/>
      <c r="F980" s="10"/>
      <c r="G980" s="10"/>
      <c r="H980" s="10"/>
      <c r="I980" s="10"/>
      <c r="J980" s="4"/>
      <c r="K980" s="4"/>
      <c r="L980" s="4"/>
      <c r="M980" s="4"/>
      <c r="N980" s="11"/>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row>
    <row r="981" spans="1:40">
      <c r="A981" s="10"/>
      <c r="B981" s="10"/>
      <c r="C981" s="10"/>
      <c r="D981" s="10"/>
      <c r="E981" s="10"/>
      <c r="F981" s="10"/>
      <c r="G981" s="10"/>
      <c r="H981" s="10"/>
      <c r="I981" s="10"/>
      <c r="J981" s="4"/>
      <c r="K981" s="4"/>
      <c r="L981" s="4"/>
      <c r="M981" s="4"/>
      <c r="N981" s="11"/>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row>
    <row r="982" spans="1:40">
      <c r="A982" s="10"/>
      <c r="B982" s="10"/>
      <c r="C982" s="10"/>
      <c r="D982" s="10"/>
      <c r="E982" s="10"/>
      <c r="F982" s="10"/>
      <c r="G982" s="10"/>
      <c r="H982" s="10"/>
      <c r="I982" s="10"/>
      <c r="J982" s="4"/>
      <c r="K982" s="4"/>
      <c r="L982" s="4"/>
      <c r="M982" s="4"/>
      <c r="N982" s="11"/>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row>
    <row r="983" spans="1:40">
      <c r="A983" s="10"/>
      <c r="B983" s="10"/>
      <c r="C983" s="10"/>
      <c r="D983" s="10"/>
      <c r="E983" s="10"/>
      <c r="F983" s="10"/>
      <c r="G983" s="10"/>
      <c r="H983" s="10"/>
      <c r="I983" s="10"/>
      <c r="J983" s="4"/>
      <c r="K983" s="4"/>
      <c r="L983" s="4"/>
      <c r="M983" s="4"/>
      <c r="N983" s="11"/>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row>
    <row r="984" spans="1:40">
      <c r="A984" s="10"/>
      <c r="B984" s="10"/>
      <c r="C984" s="10"/>
      <c r="D984" s="10"/>
      <c r="E984" s="10"/>
      <c r="F984" s="10"/>
      <c r="G984" s="10"/>
      <c r="H984" s="10"/>
      <c r="I984" s="10"/>
      <c r="J984" s="4"/>
      <c r="K984" s="4"/>
      <c r="L984" s="4"/>
      <c r="M984" s="4"/>
      <c r="N984" s="11"/>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row>
    <row r="985" spans="1:40">
      <c r="A985" s="10"/>
      <c r="B985" s="10"/>
      <c r="C985" s="10"/>
      <c r="D985" s="10"/>
      <c r="E985" s="10"/>
      <c r="F985" s="10"/>
      <c r="G985" s="10"/>
      <c r="H985" s="10"/>
      <c r="I985" s="10"/>
      <c r="J985" s="4"/>
      <c r="K985" s="4"/>
      <c r="L985" s="4"/>
      <c r="M985" s="4"/>
      <c r="N985" s="11"/>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row>
    <row r="986" spans="1:40">
      <c r="A986" s="10"/>
      <c r="B986" s="10"/>
      <c r="C986" s="10"/>
      <c r="D986" s="10"/>
      <c r="E986" s="10"/>
      <c r="F986" s="10"/>
      <c r="G986" s="10"/>
      <c r="H986" s="10"/>
      <c r="I986" s="10"/>
      <c r="J986" s="4"/>
      <c r="K986" s="4"/>
      <c r="L986" s="4"/>
      <c r="M986" s="4"/>
      <c r="N986" s="11"/>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row>
    <row r="987" spans="1:40">
      <c r="A987" s="10"/>
      <c r="B987" s="10"/>
      <c r="C987" s="10"/>
      <c r="D987" s="10"/>
      <c r="E987" s="10"/>
      <c r="F987" s="10"/>
      <c r="G987" s="10"/>
      <c r="H987" s="10"/>
      <c r="I987" s="10"/>
      <c r="J987" s="4"/>
      <c r="K987" s="4"/>
      <c r="L987" s="4"/>
      <c r="M987" s="4"/>
      <c r="N987" s="11"/>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row>
    <row r="988" spans="1:40">
      <c r="A988" s="10"/>
      <c r="B988" s="10"/>
      <c r="C988" s="10"/>
      <c r="D988" s="10"/>
      <c r="E988" s="10"/>
      <c r="F988" s="10"/>
      <c r="G988" s="10"/>
      <c r="H988" s="10"/>
      <c r="I988" s="10"/>
      <c r="J988" s="4"/>
      <c r="K988" s="4"/>
      <c r="L988" s="4"/>
      <c r="M988" s="4"/>
      <c r="N988" s="11"/>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row>
    <row r="989" spans="1:40">
      <c r="A989" s="10"/>
      <c r="B989" s="10"/>
      <c r="C989" s="10"/>
      <c r="D989" s="10"/>
      <c r="E989" s="10"/>
      <c r="F989" s="10"/>
      <c r="G989" s="10"/>
      <c r="H989" s="10"/>
      <c r="I989" s="10"/>
      <c r="J989" s="4"/>
      <c r="K989" s="4"/>
      <c r="L989" s="4"/>
      <c r="M989" s="4"/>
      <c r="N989" s="11"/>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row>
    <row r="990" spans="1:40">
      <c r="A990" s="10"/>
      <c r="B990" s="10"/>
      <c r="C990" s="10"/>
      <c r="D990" s="10"/>
      <c r="E990" s="10"/>
      <c r="F990" s="10"/>
      <c r="G990" s="10"/>
      <c r="H990" s="10"/>
      <c r="I990" s="10"/>
      <c r="J990" s="4"/>
      <c r="K990" s="4"/>
      <c r="L990" s="4"/>
      <c r="M990" s="4"/>
      <c r="N990" s="11"/>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row>
    <row r="991" spans="1:40">
      <c r="A991" s="10"/>
      <c r="B991" s="10"/>
      <c r="C991" s="10"/>
      <c r="D991" s="10"/>
      <c r="E991" s="10"/>
      <c r="F991" s="10"/>
      <c r="G991" s="10"/>
      <c r="H991" s="10"/>
      <c r="I991" s="10"/>
      <c r="J991" s="4"/>
      <c r="K991" s="4"/>
      <c r="L991" s="4"/>
      <c r="M991" s="4"/>
      <c r="N991" s="11"/>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row>
    <row r="992" spans="1:40">
      <c r="A992" s="10"/>
      <c r="B992" s="10"/>
      <c r="C992" s="10"/>
      <c r="D992" s="10"/>
      <c r="E992" s="10"/>
      <c r="F992" s="10"/>
      <c r="G992" s="10"/>
      <c r="H992" s="10"/>
      <c r="I992" s="10"/>
      <c r="J992" s="4"/>
      <c r="K992" s="4"/>
      <c r="L992" s="4"/>
      <c r="M992" s="4"/>
      <c r="N992" s="11"/>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row>
    <row r="993" spans="1:40">
      <c r="A993" s="10"/>
      <c r="B993" s="10"/>
      <c r="C993" s="10"/>
      <c r="D993" s="10"/>
      <c r="E993" s="10"/>
      <c r="F993" s="10"/>
      <c r="G993" s="10"/>
      <c r="H993" s="10"/>
      <c r="I993" s="10"/>
      <c r="J993" s="4"/>
      <c r="K993" s="4"/>
      <c r="L993" s="4"/>
      <c r="M993" s="4"/>
      <c r="N993" s="11"/>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row>
    <row r="994" spans="1:40">
      <c r="A994" s="10"/>
      <c r="B994" s="10"/>
      <c r="C994" s="10"/>
      <c r="D994" s="10"/>
      <c r="E994" s="10"/>
      <c r="F994" s="10"/>
      <c r="G994" s="10"/>
      <c r="H994" s="10"/>
      <c r="I994" s="10"/>
      <c r="J994" s="4"/>
      <c r="K994" s="4"/>
      <c r="L994" s="4"/>
      <c r="M994" s="4"/>
      <c r="N994" s="11"/>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row>
    <row r="995" spans="1:40">
      <c r="A995" s="10"/>
      <c r="B995" s="10"/>
      <c r="C995" s="10"/>
      <c r="D995" s="10"/>
      <c r="E995" s="10"/>
      <c r="F995" s="10"/>
      <c r="G995" s="10"/>
      <c r="H995" s="10"/>
      <c r="I995" s="10"/>
      <c r="J995" s="4"/>
      <c r="K995" s="4"/>
      <c r="L995" s="4"/>
      <c r="M995" s="4"/>
      <c r="N995" s="11"/>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row>
    <row r="996" spans="1:40">
      <c r="A996" s="10"/>
      <c r="B996" s="10"/>
      <c r="C996" s="10"/>
      <c r="D996" s="10"/>
      <c r="E996" s="10"/>
      <c r="F996" s="10"/>
      <c r="G996" s="10"/>
      <c r="H996" s="10"/>
      <c r="I996" s="10"/>
      <c r="J996" s="4"/>
      <c r="K996" s="4"/>
      <c r="L996" s="4"/>
      <c r="M996" s="4"/>
      <c r="N996" s="11"/>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row>
    <row r="997" spans="1:40">
      <c r="A997" s="10"/>
      <c r="B997" s="10"/>
      <c r="C997" s="10"/>
      <c r="D997" s="10"/>
      <c r="E997" s="10"/>
      <c r="F997" s="10"/>
      <c r="G997" s="10"/>
      <c r="H997" s="10"/>
      <c r="I997" s="10"/>
      <c r="J997" s="4"/>
      <c r="K997" s="4"/>
      <c r="L997" s="4"/>
      <c r="M997" s="4"/>
      <c r="N997" s="11"/>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row>
    <row r="998" spans="1:40">
      <c r="A998" s="10"/>
      <c r="B998" s="10"/>
      <c r="C998" s="10"/>
      <c r="D998" s="10"/>
      <c r="E998" s="10"/>
      <c r="F998" s="10"/>
      <c r="G998" s="10"/>
      <c r="H998" s="10"/>
      <c r="I998" s="10"/>
      <c r="J998" s="4"/>
      <c r="K998" s="4"/>
      <c r="L998" s="4"/>
      <c r="M998" s="4"/>
      <c r="N998" s="11"/>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row>
    <row r="999" spans="1:40">
      <c r="A999" s="10"/>
      <c r="B999" s="10"/>
      <c r="C999" s="10"/>
      <c r="D999" s="10"/>
      <c r="E999" s="10"/>
      <c r="F999" s="10"/>
      <c r="G999" s="10"/>
      <c r="H999" s="10"/>
      <c r="I999" s="10"/>
      <c r="J999" s="4"/>
      <c r="K999" s="4"/>
      <c r="L999" s="4"/>
      <c r="M999" s="4"/>
      <c r="N999" s="11"/>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row>
  </sheetData>
  <autoFilter ref="A1:Z45" xr:uid="{00000000-0009-0000-0000-000002000000}">
    <filterColumn colId="2" showButton="0"/>
    <filterColumn colId="3" showButton="0"/>
    <filterColumn colId="4" showButton="0"/>
    <filterColumn colId="5" showButton="0"/>
    <filterColumn colId="6" showButton="0"/>
    <filterColumn colId="9" showButton="0"/>
    <filterColumn colId="10" showButton="0"/>
    <filterColumn colId="11" showButton="0"/>
  </autoFilter>
  <mergeCells count="2">
    <mergeCell ref="C1:H1"/>
    <mergeCell ref="J1:M1"/>
  </mergeCells>
  <hyperlinks>
    <hyperlink ref="Z36" r:id="rId1"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134"/>
  <sheetViews>
    <sheetView workbookViewId="0">
      <pane xSplit="2" ySplit="1" topLeftCell="C2" activePane="bottomRight" state="frozen"/>
      <selection pane="topRight" activeCell="C1" sqref="C1"/>
      <selection pane="bottomLeft" activeCell="A2" sqref="A2"/>
      <selection pane="bottomRight" activeCell="D2" sqref="D2"/>
    </sheetView>
  </sheetViews>
  <sheetFormatPr baseColWidth="10" defaultColWidth="15.1640625" defaultRowHeight="15" customHeight="1"/>
  <cols>
    <col min="1" max="2" width="18.5" customWidth="1"/>
    <col min="3" max="3" width="9.6640625" customWidth="1"/>
    <col min="4" max="8" width="9.5" customWidth="1"/>
    <col min="9" max="9" width="6.6640625" customWidth="1"/>
    <col min="10" max="10" width="9.5" customWidth="1"/>
    <col min="11" max="13" width="9.5" hidden="1" customWidth="1"/>
    <col min="14" max="14" width="0.1640625" hidden="1" customWidth="1"/>
    <col min="15" max="15" width="9.5" hidden="1" customWidth="1"/>
    <col min="16" max="16" width="82.6640625" customWidth="1"/>
    <col min="17" max="17" width="9.5" style="153" customWidth="1"/>
    <col min="18" max="31" width="9.5" style="153" hidden="1" customWidth="1"/>
    <col min="32" max="32" width="55.1640625" customWidth="1"/>
    <col min="33" max="33" width="0.1640625" style="166" customWidth="1"/>
    <col min="34" max="34" width="9.5" style="14" hidden="1" customWidth="1"/>
    <col min="35" max="35" width="9.5" customWidth="1"/>
  </cols>
  <sheetData>
    <row r="1" spans="1:35" ht="54" customHeight="1">
      <c r="A1" s="109" t="s">
        <v>3099</v>
      </c>
      <c r="B1" s="109" t="s">
        <v>1</v>
      </c>
      <c r="C1" s="281" t="s">
        <v>2</v>
      </c>
      <c r="D1" s="282"/>
      <c r="E1" s="282"/>
      <c r="F1" s="282"/>
      <c r="G1" s="282"/>
      <c r="H1" s="282"/>
      <c r="I1" s="109" t="s">
        <v>3</v>
      </c>
      <c r="J1" s="281" t="s">
        <v>5</v>
      </c>
      <c r="K1" s="282"/>
      <c r="L1" s="282"/>
      <c r="M1" s="282"/>
      <c r="N1" s="282"/>
      <c r="O1" s="282"/>
      <c r="P1" s="109" t="s">
        <v>7</v>
      </c>
      <c r="Q1" s="283" t="s">
        <v>8</v>
      </c>
      <c r="R1" s="284"/>
      <c r="S1" s="284"/>
      <c r="T1" s="284"/>
      <c r="U1" s="284"/>
      <c r="V1" s="284"/>
      <c r="W1" s="284"/>
      <c r="X1" s="284"/>
      <c r="Y1" s="284"/>
      <c r="Z1" s="284"/>
      <c r="AA1" s="284"/>
      <c r="AB1" s="284"/>
      <c r="AC1" s="284"/>
      <c r="AD1" s="284"/>
      <c r="AE1" s="284"/>
      <c r="AF1" s="156" t="s">
        <v>9</v>
      </c>
      <c r="AG1" s="161"/>
      <c r="AH1" s="159"/>
      <c r="AI1" s="1"/>
    </row>
    <row r="2" spans="1:35" ht="193" customHeight="1">
      <c r="A2" s="227" t="s">
        <v>3156</v>
      </c>
      <c r="B2" s="228" t="s">
        <v>1316</v>
      </c>
      <c r="C2" s="69" t="s">
        <v>1317</v>
      </c>
      <c r="D2" s="69" t="s">
        <v>1318</v>
      </c>
      <c r="E2" s="69" t="s">
        <v>1319</v>
      </c>
      <c r="F2" s="69"/>
      <c r="G2" s="69"/>
      <c r="H2" s="69"/>
      <c r="I2" s="69">
        <v>2015</v>
      </c>
      <c r="J2" s="69" t="s">
        <v>220</v>
      </c>
      <c r="K2" s="70"/>
      <c r="L2" s="70"/>
      <c r="M2" s="70"/>
      <c r="N2" s="70"/>
      <c r="O2" s="70"/>
      <c r="P2" s="69" t="s">
        <v>3954</v>
      </c>
      <c r="Q2" s="229" t="s">
        <v>1026</v>
      </c>
      <c r="R2" s="230" t="s">
        <v>1323</v>
      </c>
      <c r="S2" s="230" t="s">
        <v>1324</v>
      </c>
      <c r="T2" s="230" t="s">
        <v>1325</v>
      </c>
      <c r="U2" s="230"/>
      <c r="V2" s="230"/>
      <c r="W2" s="230"/>
      <c r="X2" s="230"/>
      <c r="Y2" s="230"/>
      <c r="Z2" s="230"/>
      <c r="AA2" s="230"/>
      <c r="AB2" s="230"/>
      <c r="AC2" s="230"/>
      <c r="AD2" s="230"/>
      <c r="AE2" s="230"/>
      <c r="AF2" s="231"/>
      <c r="AG2" s="162"/>
      <c r="AH2" s="41"/>
      <c r="AI2" s="4"/>
    </row>
    <row r="3" spans="1:35" ht="144" customHeight="1">
      <c r="A3" s="131" t="s">
        <v>3157</v>
      </c>
      <c r="B3" s="126" t="s">
        <v>1748</v>
      </c>
      <c r="C3" s="44" t="s">
        <v>1713</v>
      </c>
      <c r="D3" s="44"/>
      <c r="E3" s="44"/>
      <c r="F3" s="44"/>
      <c r="G3" s="44"/>
      <c r="H3" s="44"/>
      <c r="I3" s="44">
        <v>2014</v>
      </c>
      <c r="J3" s="44" t="s">
        <v>864</v>
      </c>
      <c r="K3" s="46"/>
      <c r="L3" s="46"/>
      <c r="M3" s="46"/>
      <c r="N3" s="46"/>
      <c r="O3" s="46"/>
      <c r="P3" s="44" t="s">
        <v>1750</v>
      </c>
      <c r="Q3" s="146" t="s">
        <v>510</v>
      </c>
      <c r="R3" s="147" t="s">
        <v>1751</v>
      </c>
      <c r="S3" s="147" t="s">
        <v>1752</v>
      </c>
      <c r="T3" s="147" t="s">
        <v>1753</v>
      </c>
      <c r="U3" s="147"/>
      <c r="V3" s="147"/>
      <c r="W3" s="147"/>
      <c r="X3" s="147"/>
      <c r="Y3" s="147"/>
      <c r="Z3" s="147"/>
      <c r="AA3" s="147"/>
      <c r="AB3" s="147"/>
      <c r="AC3" s="147"/>
      <c r="AD3" s="147"/>
      <c r="AE3" s="147"/>
      <c r="AF3" s="157" t="str">
        <f>HYPERLINK("http://radar.gsa.ac.uk/4309/","http://radar.gsa.ac.uk/4309/")</f>
        <v>http://radar.gsa.ac.uk/4309/</v>
      </c>
      <c r="AG3" s="162"/>
      <c r="AH3" s="41"/>
      <c r="AI3" s="4"/>
    </row>
    <row r="4" spans="1:35" ht="144" customHeight="1">
      <c r="A4" s="227" t="s">
        <v>3158</v>
      </c>
      <c r="B4" s="228" t="s">
        <v>1483</v>
      </c>
      <c r="C4" s="69" t="s">
        <v>1484</v>
      </c>
      <c r="D4" s="69"/>
      <c r="E4" s="69"/>
      <c r="F4" s="69"/>
      <c r="G4" s="69"/>
      <c r="H4" s="69"/>
      <c r="I4" s="69">
        <v>2014</v>
      </c>
      <c r="J4" s="69" t="s">
        <v>15</v>
      </c>
      <c r="K4" s="70"/>
      <c r="L4" s="70"/>
      <c r="M4" s="70"/>
      <c r="N4" s="70"/>
      <c r="O4" s="70"/>
      <c r="P4" s="69" t="s">
        <v>1487</v>
      </c>
      <c r="Q4" s="229" t="s">
        <v>1488</v>
      </c>
      <c r="R4" s="230" t="s">
        <v>1489</v>
      </c>
      <c r="S4" s="230" t="s">
        <v>1490</v>
      </c>
      <c r="T4" s="230" t="s">
        <v>1491</v>
      </c>
      <c r="U4" s="230" t="s">
        <v>1492</v>
      </c>
      <c r="V4" s="230"/>
      <c r="W4" s="230"/>
      <c r="X4" s="230"/>
      <c r="Y4" s="230"/>
      <c r="Z4" s="230"/>
      <c r="AA4" s="230"/>
      <c r="AB4" s="230"/>
      <c r="AC4" s="230"/>
      <c r="AD4" s="230"/>
      <c r="AE4" s="230"/>
      <c r="AF4" s="232" t="str">
        <f>HYPERLINK("http://www.tandfonline.com/doi/abs/10.1080/17439884.2014.942667","http://www.tandfonline.com/doi/abs/10.1080/17439884.2014.942667")</f>
        <v>http://www.tandfonline.com/doi/abs/10.1080/17439884.2014.942667</v>
      </c>
      <c r="AG4" s="162"/>
      <c r="AH4" s="41"/>
      <c r="AI4" s="4"/>
    </row>
    <row r="5" spans="1:35" ht="185" customHeight="1">
      <c r="A5" s="131" t="s">
        <v>3159</v>
      </c>
      <c r="B5" s="126" t="s">
        <v>3953</v>
      </c>
      <c r="C5" s="44" t="s">
        <v>149</v>
      </c>
      <c r="D5" s="44" t="s">
        <v>169</v>
      </c>
      <c r="E5" s="44" t="s">
        <v>170</v>
      </c>
      <c r="F5" s="44"/>
      <c r="G5" s="44"/>
      <c r="H5" s="44"/>
      <c r="I5" s="44">
        <v>2012</v>
      </c>
      <c r="J5" s="44" t="s">
        <v>153</v>
      </c>
      <c r="K5" s="46"/>
      <c r="L5" s="46"/>
      <c r="M5" s="46"/>
      <c r="N5" s="46"/>
      <c r="O5" s="46"/>
      <c r="P5" s="44" t="s">
        <v>172</v>
      </c>
      <c r="Q5" s="146" t="s">
        <v>173</v>
      </c>
      <c r="R5" s="147" t="s">
        <v>174</v>
      </c>
      <c r="S5" s="147" t="s">
        <v>175</v>
      </c>
      <c r="T5" s="147" t="s">
        <v>176</v>
      </c>
      <c r="U5" s="147" t="s">
        <v>177</v>
      </c>
      <c r="V5" s="147" t="s">
        <v>178</v>
      </c>
      <c r="W5" s="147" t="s">
        <v>179</v>
      </c>
      <c r="X5" s="147" t="s">
        <v>180</v>
      </c>
      <c r="Y5" s="147" t="s">
        <v>181</v>
      </c>
      <c r="Z5" s="147" t="s">
        <v>182</v>
      </c>
      <c r="AA5" s="147"/>
      <c r="AB5" s="147"/>
      <c r="AC5" s="147"/>
      <c r="AD5" s="147"/>
      <c r="AE5" s="147"/>
      <c r="AF5" s="157" t="str">
        <f>HYPERLINK("https://openair.rgu.ac.uk/handle/10059/811","https://openair.rgu.ac.uk/handle/10059/811")</f>
        <v>https://openair.rgu.ac.uk/handle/10059/811</v>
      </c>
      <c r="AG5" s="162"/>
      <c r="AH5" s="41"/>
      <c r="AI5" s="4"/>
    </row>
    <row r="6" spans="1:35" ht="164" customHeight="1">
      <c r="A6" s="227" t="s">
        <v>3160</v>
      </c>
      <c r="B6" s="228" t="s">
        <v>2995</v>
      </c>
      <c r="C6" s="69" t="s">
        <v>2980</v>
      </c>
      <c r="D6" s="233"/>
      <c r="E6" s="233"/>
      <c r="F6" s="233"/>
      <c r="G6" s="233"/>
      <c r="H6" s="233"/>
      <c r="I6" s="69">
        <v>2012</v>
      </c>
      <c r="J6" s="69" t="s">
        <v>153</v>
      </c>
      <c r="K6" s="233"/>
      <c r="L6" s="233"/>
      <c r="M6" s="233"/>
      <c r="N6" s="233"/>
      <c r="O6" s="233"/>
      <c r="P6" s="69" t="s">
        <v>2997</v>
      </c>
      <c r="Q6" s="229" t="s">
        <v>2998</v>
      </c>
      <c r="R6" s="230" t="s">
        <v>2999</v>
      </c>
      <c r="S6" s="234"/>
      <c r="T6" s="234"/>
      <c r="U6" s="234"/>
      <c r="V6" s="234"/>
      <c r="W6" s="234"/>
      <c r="X6" s="234"/>
      <c r="Y6" s="234"/>
      <c r="Z6" s="234"/>
      <c r="AA6" s="234"/>
      <c r="AB6" s="234"/>
      <c r="AC6" s="234"/>
      <c r="AD6" s="234"/>
      <c r="AE6" s="234"/>
      <c r="AF6" s="232" t="str">
        <f>HYPERLINK("https://openair.rgu.ac.uk/handle/10059/997","https://openair.rgu.ac.uk/handle/10059/997")</f>
        <v>https://openair.rgu.ac.uk/handle/10059/997</v>
      </c>
      <c r="AG6" s="163"/>
      <c r="AH6" s="138"/>
      <c r="AI6" s="4"/>
    </row>
    <row r="7" spans="1:35" ht="192" customHeight="1">
      <c r="A7" s="131" t="s">
        <v>3161</v>
      </c>
      <c r="B7" s="126" t="s">
        <v>887</v>
      </c>
      <c r="C7" s="44" t="s">
        <v>888</v>
      </c>
      <c r="D7" s="86"/>
      <c r="E7" s="86"/>
      <c r="F7" s="86"/>
      <c r="G7" s="86"/>
      <c r="H7" s="86"/>
      <c r="I7" s="44">
        <v>2012</v>
      </c>
      <c r="J7" s="44" t="s">
        <v>631</v>
      </c>
      <c r="K7" s="86"/>
      <c r="L7" s="86"/>
      <c r="M7" s="86"/>
      <c r="N7" s="86"/>
      <c r="O7" s="86"/>
      <c r="P7" s="44" t="s">
        <v>891</v>
      </c>
      <c r="Q7" s="146" t="s">
        <v>57</v>
      </c>
      <c r="R7" s="154"/>
      <c r="S7" s="154"/>
      <c r="T7" s="154"/>
      <c r="U7" s="154"/>
      <c r="V7" s="154"/>
      <c r="W7" s="154"/>
      <c r="X7" s="154"/>
      <c r="Y7" s="154"/>
      <c r="Z7" s="154"/>
      <c r="AA7" s="154"/>
      <c r="AB7" s="154"/>
      <c r="AC7" s="154"/>
      <c r="AD7" s="154"/>
      <c r="AE7" s="154"/>
      <c r="AF7" s="157" t="str">
        <f>HYPERLINK("http://discovery.dundee.ac.uk/portal/en/research/the-flash-community(397d5306-c3dc-4909-9224-454cfd5a9413).html","http://discovery.dundee.ac.uk/portal/en/research/the-flash-community(397d5306-c3dc-4909-9224-454cfd5a9413).html")</f>
        <v>http://discovery.dundee.ac.uk/portal/en/research/the-flash-community(397d5306-c3dc-4909-9224-454cfd5a9413).html</v>
      </c>
      <c r="AG7" s="163"/>
      <c r="AH7" s="138"/>
      <c r="AI7" s="4"/>
    </row>
    <row r="8" spans="1:35" ht="204" customHeight="1">
      <c r="A8" s="235" t="s">
        <v>3162</v>
      </c>
      <c r="B8" s="236" t="s">
        <v>59</v>
      </c>
      <c r="C8" s="70" t="s">
        <v>37</v>
      </c>
      <c r="D8" s="70" t="s">
        <v>52</v>
      </c>
      <c r="E8" s="237"/>
      <c r="F8" s="237"/>
      <c r="G8" s="237"/>
      <c r="H8" s="237"/>
      <c r="I8" s="238">
        <v>2014</v>
      </c>
      <c r="J8" s="70" t="s">
        <v>42</v>
      </c>
      <c r="K8" s="70"/>
      <c r="L8" s="70"/>
      <c r="M8" s="70"/>
      <c r="N8" s="70"/>
      <c r="O8" s="70"/>
      <c r="P8" s="70" t="s">
        <v>62</v>
      </c>
      <c r="Q8" s="230" t="s">
        <v>63</v>
      </c>
      <c r="R8" s="230" t="s">
        <v>64</v>
      </c>
      <c r="S8" s="230" t="s">
        <v>65</v>
      </c>
      <c r="T8" s="230" t="s">
        <v>66</v>
      </c>
      <c r="U8" s="230" t="s">
        <v>67</v>
      </c>
      <c r="V8" s="230" t="s">
        <v>68</v>
      </c>
      <c r="W8" s="239"/>
      <c r="X8" s="239"/>
      <c r="Y8" s="239"/>
      <c r="Z8" s="239"/>
      <c r="AA8" s="239"/>
      <c r="AB8" s="239"/>
      <c r="AC8" s="239"/>
      <c r="AD8" s="239"/>
      <c r="AE8" s="239"/>
      <c r="AF8" s="240" t="str">
        <f>HYPERLINK("http://www.research.ed.ac.uk/portal/en/publications/the-place-of-popular-music-in-scotlands-cultural-policy(d9dc67c6-1722-4f7a-8ffa-c8dc1a23b1ff).html","http://www.research.ed.ac.uk/portal/en/publications/the-place-of-popular-music-in-scotlands-cultural-policy(d9dc67c6-1722-4f7a-8ffa-c8dc1a23b1ff).html")</f>
        <v>http://www.research.ed.ac.uk/portal/en/publications/the-place-of-popular-music-in-scotlands-cultural-policy(d9dc67c6-1722-4f7a-8ffa-c8dc1a23b1ff).html</v>
      </c>
      <c r="AG8" s="164"/>
      <c r="AH8" s="114"/>
      <c r="AI8" s="4"/>
    </row>
    <row r="9" spans="1:35" ht="204" customHeight="1">
      <c r="A9" s="133" t="s">
        <v>3163</v>
      </c>
      <c r="B9" s="128" t="s">
        <v>70</v>
      </c>
      <c r="C9" s="46" t="s">
        <v>37</v>
      </c>
      <c r="D9" s="46" t="s">
        <v>52</v>
      </c>
      <c r="E9" s="112"/>
      <c r="F9" s="112"/>
      <c r="G9" s="112"/>
      <c r="H9" s="112"/>
      <c r="I9" s="111">
        <v>2013</v>
      </c>
      <c r="J9" s="46" t="s">
        <v>42</v>
      </c>
      <c r="K9" s="46"/>
      <c r="L9" s="46"/>
      <c r="M9" s="46"/>
      <c r="N9" s="46"/>
      <c r="O9" s="46"/>
      <c r="P9" s="46" t="s">
        <v>3955</v>
      </c>
      <c r="Q9" s="147" t="s">
        <v>65</v>
      </c>
      <c r="R9" s="147" t="s">
        <v>73</v>
      </c>
      <c r="S9" s="147" t="s">
        <v>45</v>
      </c>
      <c r="T9" s="147" t="s">
        <v>74</v>
      </c>
      <c r="U9" s="147" t="s">
        <v>75</v>
      </c>
      <c r="V9" s="155"/>
      <c r="W9" s="155"/>
      <c r="X9" s="155"/>
      <c r="Y9" s="155"/>
      <c r="Z9" s="155"/>
      <c r="AA9" s="155"/>
      <c r="AB9" s="155"/>
      <c r="AC9" s="155"/>
      <c r="AD9" s="155"/>
      <c r="AE9" s="155"/>
      <c r="AF9" s="158" t="str">
        <f>HYPERLINK("http://www.research.ed.ac.uk/portal/en/publications/scotland-on-tour-strategies-for-promoting-the-scottish-music-industry(ee9dd9ce-12ce-4cd2-bc6d-1a2484af7ce9).html","http://www.research.ed.ac.uk/portal/en/publications/scotland-on-tour-strategies-for-promoting-the-scottish-music-industry(ee9dd9ce-12ce-4cd2-bc6d-1a2484af7ce9).html")</f>
        <v>http://www.research.ed.ac.uk/portal/en/publications/scotland-on-tour-strategies-for-promoting-the-scottish-music-industry(ee9dd9ce-12ce-4cd2-bc6d-1a2484af7ce9).html</v>
      </c>
      <c r="AG9" s="164"/>
      <c r="AH9" s="114"/>
      <c r="AI9" s="4"/>
    </row>
    <row r="10" spans="1:35" ht="177" customHeight="1">
      <c r="A10" s="235" t="s">
        <v>3164</v>
      </c>
      <c r="B10" s="236" t="s">
        <v>762</v>
      </c>
      <c r="C10" s="69" t="s">
        <v>675</v>
      </c>
      <c r="D10" s="70" t="s">
        <v>763</v>
      </c>
      <c r="E10" s="237"/>
      <c r="F10" s="237"/>
      <c r="G10" s="237"/>
      <c r="H10" s="237"/>
      <c r="I10" s="238">
        <v>2015</v>
      </c>
      <c r="J10" s="70" t="s">
        <v>42</v>
      </c>
      <c r="K10" s="70" t="s">
        <v>765</v>
      </c>
      <c r="L10" s="70"/>
      <c r="M10" s="70"/>
      <c r="N10" s="70"/>
      <c r="O10" s="70"/>
      <c r="P10" s="70" t="s">
        <v>766</v>
      </c>
      <c r="Q10" s="239"/>
      <c r="R10" s="239"/>
      <c r="S10" s="239"/>
      <c r="T10" s="239"/>
      <c r="U10" s="239"/>
      <c r="V10" s="239"/>
      <c r="W10" s="239"/>
      <c r="X10" s="239"/>
      <c r="Y10" s="239"/>
      <c r="Z10" s="239"/>
      <c r="AA10" s="239"/>
      <c r="AB10" s="239"/>
      <c r="AC10" s="239"/>
      <c r="AD10" s="239"/>
      <c r="AE10" s="239"/>
      <c r="AF10" s="240" t="str">
        <f>HYPERLINK("http://www.research.ed.ac.uk/portal/en/publications/the-social-life-of-cultural-value(f4dd96bd-403f-47bd-877c-f79330dea236).html","http://www.research.ed.ac.uk/portal/en/publications/the-social-life-of-cultural-value(f4dd96bd-403f-47bd-877c-f79330dea236).html")</f>
        <v>http://www.research.ed.ac.uk/portal/en/publications/the-social-life-of-cultural-value(f4dd96bd-403f-47bd-877c-f79330dea236).html</v>
      </c>
      <c r="AG10" s="164"/>
      <c r="AH10" s="114"/>
      <c r="AI10" s="4"/>
    </row>
    <row r="11" spans="1:35" ht="138" customHeight="1">
      <c r="A11" s="133" t="s">
        <v>3165</v>
      </c>
      <c r="B11" s="128" t="s">
        <v>772</v>
      </c>
      <c r="C11" s="44" t="s">
        <v>675</v>
      </c>
      <c r="D11" s="112"/>
      <c r="E11" s="112"/>
      <c r="F11" s="112"/>
      <c r="G11" s="112"/>
      <c r="H11" s="112"/>
      <c r="I11" s="111">
        <v>2015</v>
      </c>
      <c r="J11" s="46" t="s">
        <v>42</v>
      </c>
      <c r="K11" s="46"/>
      <c r="L11" s="46"/>
      <c r="M11" s="46"/>
      <c r="N11" s="46"/>
      <c r="O11" s="46"/>
      <c r="P11" s="46" t="s">
        <v>774</v>
      </c>
      <c r="Q11" s="155"/>
      <c r="R11" s="155"/>
      <c r="S11" s="155"/>
      <c r="T11" s="155"/>
      <c r="U11" s="155"/>
      <c r="V11" s="155"/>
      <c r="W11" s="155"/>
      <c r="X11" s="155"/>
      <c r="Y11" s="155"/>
      <c r="Z11" s="155"/>
      <c r="AA11" s="155"/>
      <c r="AB11" s="155"/>
      <c r="AC11" s="155"/>
      <c r="AD11" s="155"/>
      <c r="AE11" s="155"/>
      <c r="AF11" s="158" t="str">
        <f>HYPERLINK("http://www.research.ed.ac.uk/portal/en/publications/creativity-and-copyright(6b79dfaf-fe24-4244-ab5a-dc91a621fc35).html","http://www.research.ed.ac.uk/portal/en/publications/creativity-and-copyright(6b79dfaf-fe24-4244-ab5a-dc91a621fc35).html")</f>
        <v>http://www.research.ed.ac.uk/portal/en/publications/creativity-and-copyright(6b79dfaf-fe24-4244-ab5a-dc91a621fc35).html</v>
      </c>
      <c r="AG11" s="164"/>
      <c r="AH11" s="114"/>
      <c r="AI11" s="4"/>
    </row>
    <row r="12" spans="1:35" ht="138" customHeight="1">
      <c r="A12" s="241" t="s">
        <v>3166</v>
      </c>
      <c r="B12" s="242" t="s">
        <v>1165</v>
      </c>
      <c r="C12" s="69" t="s">
        <v>1156</v>
      </c>
      <c r="D12" s="69"/>
      <c r="E12" s="69"/>
      <c r="F12" s="69"/>
      <c r="G12" s="69"/>
      <c r="H12" s="69"/>
      <c r="I12" s="69">
        <v>2015</v>
      </c>
      <c r="J12" s="69" t="s">
        <v>41</v>
      </c>
      <c r="K12" s="70"/>
      <c r="L12" s="70"/>
      <c r="M12" s="70"/>
      <c r="N12" s="70"/>
      <c r="O12" s="70"/>
      <c r="P12" s="69" t="s">
        <v>1167</v>
      </c>
      <c r="Q12" s="229" t="s">
        <v>1168</v>
      </c>
      <c r="R12" s="230"/>
      <c r="S12" s="230"/>
      <c r="T12" s="230"/>
      <c r="U12" s="230"/>
      <c r="V12" s="230"/>
      <c r="W12" s="230"/>
      <c r="X12" s="230"/>
      <c r="Y12" s="230"/>
      <c r="Z12" s="230"/>
      <c r="AA12" s="230"/>
      <c r="AB12" s="230"/>
      <c r="AC12" s="230"/>
      <c r="AD12" s="230"/>
      <c r="AE12" s="230"/>
      <c r="AF12" s="232" t="str">
        <f>HYPERLINK("http://eprints.gla.ac.uk/110158/","http://eprints.gla.ac.uk/110158/")</f>
        <v>http://eprints.gla.ac.uk/110158/</v>
      </c>
      <c r="AG12" s="162"/>
      <c r="AH12" s="41"/>
      <c r="AI12" s="4"/>
    </row>
    <row r="13" spans="1:35" ht="223" customHeight="1">
      <c r="A13" s="131" t="s">
        <v>3167</v>
      </c>
      <c r="B13" s="126" t="s">
        <v>1959</v>
      </c>
      <c r="C13" s="44" t="s">
        <v>39</v>
      </c>
      <c r="D13" s="44" t="s">
        <v>1635</v>
      </c>
      <c r="E13" s="86"/>
      <c r="F13" s="86"/>
      <c r="G13" s="86"/>
      <c r="H13" s="86"/>
      <c r="I13" s="44">
        <v>2012</v>
      </c>
      <c r="J13" s="44" t="s">
        <v>41</v>
      </c>
      <c r="K13" s="86"/>
      <c r="L13" s="86"/>
      <c r="M13" s="86"/>
      <c r="N13" s="86"/>
      <c r="O13" s="86"/>
      <c r="P13" s="44" t="s">
        <v>1961</v>
      </c>
      <c r="Q13" s="146" t="s">
        <v>1962</v>
      </c>
      <c r="R13" s="147" t="s">
        <v>1963</v>
      </c>
      <c r="S13" s="154"/>
      <c r="T13" s="154"/>
      <c r="U13" s="154"/>
      <c r="V13" s="154"/>
      <c r="W13" s="154"/>
      <c r="X13" s="154"/>
      <c r="Y13" s="154"/>
      <c r="Z13" s="154"/>
      <c r="AA13" s="154"/>
      <c r="AB13" s="154"/>
      <c r="AC13" s="154"/>
      <c r="AD13" s="154"/>
      <c r="AE13" s="154"/>
      <c r="AF13" s="157" t="str">
        <f>HYPERLINK("http://eprints.gla.ac.uk/64325/","http://eprints.gla.ac.uk/64325/")</f>
        <v>http://eprints.gla.ac.uk/64325/</v>
      </c>
      <c r="AG13" s="163"/>
      <c r="AH13" s="138"/>
      <c r="AI13" s="4"/>
    </row>
    <row r="14" spans="1:35" ht="133" customHeight="1">
      <c r="A14" s="227" t="s">
        <v>3168</v>
      </c>
      <c r="B14" s="228" t="s">
        <v>2482</v>
      </c>
      <c r="C14" s="69" t="s">
        <v>2461</v>
      </c>
      <c r="D14" s="233"/>
      <c r="E14" s="233"/>
      <c r="F14" s="233"/>
      <c r="G14" s="233"/>
      <c r="H14" s="233"/>
      <c r="I14" s="69">
        <v>2012</v>
      </c>
      <c r="J14" s="69" t="s">
        <v>41</v>
      </c>
      <c r="K14" s="233"/>
      <c r="L14" s="233"/>
      <c r="M14" s="233"/>
      <c r="N14" s="233"/>
      <c r="O14" s="233"/>
      <c r="P14" s="69" t="s">
        <v>2484</v>
      </c>
      <c r="Q14" s="229" t="s">
        <v>2485</v>
      </c>
      <c r="R14" s="230" t="s">
        <v>2486</v>
      </c>
      <c r="S14" s="234"/>
      <c r="T14" s="234"/>
      <c r="U14" s="234"/>
      <c r="V14" s="234"/>
      <c r="W14" s="234"/>
      <c r="X14" s="234"/>
      <c r="Y14" s="234"/>
      <c r="Z14" s="234"/>
      <c r="AA14" s="234"/>
      <c r="AB14" s="234"/>
      <c r="AC14" s="234"/>
      <c r="AD14" s="234"/>
      <c r="AE14" s="234"/>
      <c r="AF14" s="232" t="str">
        <f>HYPERLINK("http://eprints.gla.ac.uk/69435/","http://eprints.gla.ac.uk/69435/")</f>
        <v>http://eprints.gla.ac.uk/69435/</v>
      </c>
      <c r="AG14" s="163"/>
      <c r="AH14" s="138"/>
      <c r="AI14" s="4"/>
    </row>
    <row r="15" spans="1:35" ht="148" customHeight="1">
      <c r="A15" s="131" t="s">
        <v>3169</v>
      </c>
      <c r="B15" s="126" t="s">
        <v>2503</v>
      </c>
      <c r="C15" s="44" t="s">
        <v>2461</v>
      </c>
      <c r="D15" s="44"/>
      <c r="E15" s="44"/>
      <c r="F15" s="44"/>
      <c r="G15" s="44"/>
      <c r="H15" s="44"/>
      <c r="I15" s="44">
        <v>2014</v>
      </c>
      <c r="J15" s="44" t="s">
        <v>41</v>
      </c>
      <c r="K15" s="46"/>
      <c r="L15" s="46"/>
      <c r="M15" s="46"/>
      <c r="N15" s="46"/>
      <c r="O15" s="46"/>
      <c r="P15" s="44" t="s">
        <v>2504</v>
      </c>
      <c r="Q15" s="146" t="s">
        <v>942</v>
      </c>
      <c r="R15" s="147" t="s">
        <v>2505</v>
      </c>
      <c r="S15" s="147" t="s">
        <v>2506</v>
      </c>
      <c r="T15" s="147" t="s">
        <v>2507</v>
      </c>
      <c r="U15" s="147" t="s">
        <v>2092</v>
      </c>
      <c r="V15" s="147" t="s">
        <v>2508</v>
      </c>
      <c r="W15" s="147" t="s">
        <v>2509</v>
      </c>
      <c r="X15" s="147" t="s">
        <v>2493</v>
      </c>
      <c r="Y15" s="147" t="s">
        <v>2496</v>
      </c>
      <c r="Z15" s="147" t="s">
        <v>2510</v>
      </c>
      <c r="AA15" s="147" t="s">
        <v>2511</v>
      </c>
      <c r="AB15" s="147" t="s">
        <v>2512</v>
      </c>
      <c r="AC15" s="147" t="s">
        <v>2499</v>
      </c>
      <c r="AD15" s="147" t="s">
        <v>2513</v>
      </c>
      <c r="AE15" s="147" t="s">
        <v>2514</v>
      </c>
      <c r="AF15" s="157" t="str">
        <f>HYPERLINK("http://eprints.gla.ac.uk/80836/","http://eprints.gla.ac.uk/80836/")</f>
        <v>http://eprints.gla.ac.uk/80836/</v>
      </c>
      <c r="AG15" s="162" t="s">
        <v>2516</v>
      </c>
      <c r="AH15" s="41" t="s">
        <v>2517</v>
      </c>
      <c r="AI15" s="4"/>
    </row>
    <row r="16" spans="1:35" ht="135" customHeight="1">
      <c r="A16" s="227" t="s">
        <v>3170</v>
      </c>
      <c r="B16" s="228" t="s">
        <v>2528</v>
      </c>
      <c r="C16" s="69" t="s">
        <v>2461</v>
      </c>
      <c r="D16" s="69"/>
      <c r="E16" s="69"/>
      <c r="F16" s="69"/>
      <c r="G16" s="69"/>
      <c r="H16" s="69"/>
      <c r="I16" s="69">
        <v>2012</v>
      </c>
      <c r="J16" s="69" t="s">
        <v>41</v>
      </c>
      <c r="K16" s="70"/>
      <c r="L16" s="70"/>
      <c r="M16" s="70"/>
      <c r="N16" s="70"/>
      <c r="O16" s="70"/>
      <c r="P16" s="69" t="s">
        <v>2530</v>
      </c>
      <c r="Q16" s="229" t="s">
        <v>2531</v>
      </c>
      <c r="R16" s="230" t="s">
        <v>412</v>
      </c>
      <c r="S16" s="230" t="s">
        <v>2532</v>
      </c>
      <c r="T16" s="230" t="s">
        <v>2517</v>
      </c>
      <c r="U16" s="230" t="s">
        <v>963</v>
      </c>
      <c r="V16" s="230"/>
      <c r="W16" s="230"/>
      <c r="X16" s="230"/>
      <c r="Y16" s="230"/>
      <c r="Z16" s="230"/>
      <c r="AA16" s="230"/>
      <c r="AB16" s="230"/>
      <c r="AC16" s="230"/>
      <c r="AD16" s="230"/>
      <c r="AE16" s="230"/>
      <c r="AF16" s="232" t="str">
        <f>HYPERLINK("http://eprints.gla.ac.uk/67136/","http://eprints.gla.ac.uk/67136/")</f>
        <v>http://eprints.gla.ac.uk/67136/</v>
      </c>
      <c r="AG16" s="162"/>
      <c r="AH16" s="41"/>
      <c r="AI16" s="4"/>
    </row>
    <row r="17" spans="1:36" ht="192" customHeight="1">
      <c r="A17" s="131" t="s">
        <v>3171</v>
      </c>
      <c r="B17" s="126" t="s">
        <v>95</v>
      </c>
      <c r="C17" s="44" t="s">
        <v>96</v>
      </c>
      <c r="D17" s="86"/>
      <c r="E17" s="86"/>
      <c r="F17" s="86"/>
      <c r="G17" s="86"/>
      <c r="H17" s="86"/>
      <c r="I17" s="44">
        <v>2016</v>
      </c>
      <c r="J17" s="44" t="s">
        <v>98</v>
      </c>
      <c r="K17" s="86"/>
      <c r="L17" s="86"/>
      <c r="M17" s="86"/>
      <c r="N17" s="86"/>
      <c r="O17" s="86"/>
      <c r="P17" s="44" t="s">
        <v>100</v>
      </c>
      <c r="Q17" s="146" t="s">
        <v>101</v>
      </c>
      <c r="R17" s="154"/>
      <c r="S17" s="154"/>
      <c r="T17" s="154"/>
      <c r="U17" s="154"/>
      <c r="V17" s="154"/>
      <c r="W17" s="154"/>
      <c r="X17" s="154"/>
      <c r="Y17" s="154"/>
      <c r="Z17" s="154"/>
      <c r="AA17" s="154"/>
      <c r="AB17" s="154"/>
      <c r="AC17" s="154"/>
      <c r="AD17" s="154"/>
      <c r="AE17" s="154"/>
      <c r="AF17" s="157" t="str">
        <f>HYPERLINK("https://dspace.stir.ac.uk/handle/1893/23053#.WM-QlhicaRs","https://dspace.stir.ac.uk/handle/1893/23053#.WM-QlhicaRs")</f>
        <v>https://dspace.stir.ac.uk/handle/1893/23053#.WM-QlhicaRs</v>
      </c>
      <c r="AG17" s="163"/>
      <c r="AH17" s="138"/>
      <c r="AI17" s="4"/>
    </row>
    <row r="18" spans="1:36" ht="294" customHeight="1">
      <c r="A18" s="227" t="s">
        <v>3172</v>
      </c>
      <c r="B18" s="228" t="s">
        <v>1378</v>
      </c>
      <c r="C18" s="69" t="s">
        <v>1372</v>
      </c>
      <c r="D18" s="69" t="s">
        <v>1379</v>
      </c>
      <c r="E18" s="233"/>
      <c r="F18" s="233"/>
      <c r="G18" s="233"/>
      <c r="H18" s="233"/>
      <c r="I18" s="69">
        <v>2011</v>
      </c>
      <c r="J18" s="70" t="s">
        <v>98</v>
      </c>
      <c r="K18" s="233"/>
      <c r="L18" s="233"/>
      <c r="M18" s="233"/>
      <c r="N18" s="233"/>
      <c r="O18" s="233"/>
      <c r="P18" s="69" t="s">
        <v>3956</v>
      </c>
      <c r="Q18" s="229" t="s">
        <v>1382</v>
      </c>
      <c r="R18" s="230" t="s">
        <v>1383</v>
      </c>
      <c r="S18" s="230" t="s">
        <v>1384</v>
      </c>
      <c r="T18" s="230" t="s">
        <v>1385</v>
      </c>
      <c r="U18" s="230" t="s">
        <v>1386</v>
      </c>
      <c r="V18" s="234"/>
      <c r="W18" s="234"/>
      <c r="X18" s="234"/>
      <c r="Y18" s="234"/>
      <c r="Z18" s="234"/>
      <c r="AA18" s="234"/>
      <c r="AB18" s="234"/>
      <c r="AC18" s="234"/>
      <c r="AD18" s="234"/>
      <c r="AE18" s="234"/>
      <c r="AF18" s="232" t="str">
        <f>HYPERLINK("http://www.emeraldinsight.com/doi/full/10.1108/03090561111120055","http://www.emeraldinsight.com/doi/full/10.1108/03090561111120055")</f>
        <v>http://www.emeraldinsight.com/doi/full/10.1108/03090561111120055</v>
      </c>
      <c r="AG18" s="163"/>
      <c r="AH18" s="138"/>
      <c r="AI18" s="4"/>
    </row>
    <row r="19" spans="1:36" ht="127" customHeight="1">
      <c r="A19" s="133" t="s">
        <v>3173</v>
      </c>
      <c r="B19" s="128" t="s">
        <v>2167</v>
      </c>
      <c r="C19" s="52" t="s">
        <v>2168</v>
      </c>
      <c r="D19" s="52" t="s">
        <v>2169</v>
      </c>
      <c r="E19" s="52" t="s">
        <v>2170</v>
      </c>
      <c r="F19" s="110"/>
      <c r="G19" s="110"/>
      <c r="H19" s="110"/>
      <c r="I19" s="111">
        <v>2015</v>
      </c>
      <c r="J19" s="46" t="s">
        <v>235</v>
      </c>
      <c r="K19" s="86"/>
      <c r="L19" s="86"/>
      <c r="M19" s="86"/>
      <c r="N19" s="86"/>
      <c r="O19" s="86"/>
      <c r="P19" s="46" t="s">
        <v>2171</v>
      </c>
      <c r="Q19" s="148" t="s">
        <v>2172</v>
      </c>
      <c r="R19" s="154"/>
      <c r="S19" s="154"/>
      <c r="T19" s="154"/>
      <c r="U19" s="154"/>
      <c r="V19" s="154"/>
      <c r="W19" s="154"/>
      <c r="X19" s="154"/>
      <c r="Y19" s="154"/>
      <c r="Z19" s="154"/>
      <c r="AA19" s="154"/>
      <c r="AB19" s="154"/>
      <c r="AC19" s="154"/>
      <c r="AD19" s="154"/>
      <c r="AE19" s="154"/>
      <c r="AF19" s="158" t="str">
        <f>HYPERLINK("http://www.aes.org/e-lib/browse.cfm?elib=17857","http://www.aes.org/e-lib/browse.cfm?elib=17857")</f>
        <v>http://www.aes.org/e-lib/browse.cfm?elib=17857</v>
      </c>
      <c r="AG19" s="163"/>
      <c r="AH19" s="138"/>
      <c r="AI19" s="4"/>
    </row>
    <row r="20" spans="1:36">
      <c r="A20" s="4"/>
      <c r="B20" s="130"/>
      <c r="C20" s="4"/>
      <c r="D20" s="4"/>
      <c r="E20" s="4"/>
      <c r="F20" s="4"/>
      <c r="G20" s="4"/>
      <c r="H20" s="4"/>
      <c r="I20" s="4"/>
      <c r="J20" s="4"/>
      <c r="K20" s="4"/>
      <c r="L20" s="4"/>
      <c r="M20" s="4"/>
      <c r="N20" s="4"/>
      <c r="O20" s="4"/>
      <c r="P20" s="4"/>
      <c r="Q20" s="152"/>
      <c r="R20" s="152"/>
      <c r="S20" s="152"/>
      <c r="T20" s="152"/>
      <c r="U20" s="152"/>
      <c r="V20" s="152"/>
      <c r="W20" s="152"/>
      <c r="X20" s="152"/>
      <c r="Y20" s="152"/>
      <c r="Z20" s="152"/>
      <c r="AA20" s="152"/>
      <c r="AB20" s="152"/>
      <c r="AC20" s="152"/>
      <c r="AD20" s="152"/>
      <c r="AE20" s="152"/>
      <c r="AF20" s="4"/>
      <c r="AG20" s="165"/>
      <c r="AH20" s="160"/>
      <c r="AI20" s="160"/>
      <c r="AJ20" s="14"/>
    </row>
    <row r="21" spans="1:36">
      <c r="A21" s="4"/>
      <c r="B21" s="130"/>
      <c r="C21" s="4"/>
      <c r="D21" s="4"/>
      <c r="E21" s="4"/>
      <c r="F21" s="4"/>
      <c r="G21" s="4"/>
      <c r="H21" s="4"/>
      <c r="I21" s="4"/>
      <c r="J21" s="4"/>
      <c r="K21" s="4"/>
      <c r="L21" s="4"/>
      <c r="M21" s="4"/>
      <c r="N21" s="4"/>
      <c r="O21" s="4"/>
      <c r="P21" s="4"/>
      <c r="Q21" s="152"/>
      <c r="R21" s="152"/>
      <c r="S21" s="152"/>
      <c r="T21" s="152"/>
      <c r="U21" s="152"/>
      <c r="V21" s="152"/>
      <c r="W21" s="152"/>
      <c r="X21" s="152"/>
      <c r="Y21" s="152"/>
      <c r="Z21" s="152"/>
      <c r="AA21" s="152"/>
      <c r="AB21" s="152"/>
      <c r="AC21" s="152"/>
      <c r="AD21" s="152"/>
      <c r="AE21" s="152"/>
      <c r="AF21" s="160"/>
      <c r="AG21" s="160"/>
      <c r="AH21" s="160"/>
      <c r="AI21" s="160"/>
      <c r="AJ21" s="14"/>
    </row>
    <row r="22" spans="1:36">
      <c r="A22" s="4"/>
      <c r="B22" s="130"/>
      <c r="C22" s="4"/>
      <c r="D22" s="4"/>
      <c r="E22" s="4"/>
      <c r="F22" s="4"/>
      <c r="G22" s="4"/>
      <c r="H22" s="4"/>
      <c r="I22" s="4"/>
      <c r="J22" s="4"/>
      <c r="K22" s="4"/>
      <c r="L22" s="4"/>
      <c r="M22" s="4"/>
      <c r="N22" s="4"/>
      <c r="O22" s="4"/>
      <c r="P22" s="4"/>
      <c r="Q22" s="152"/>
      <c r="R22" s="152"/>
      <c r="S22" s="152"/>
      <c r="T22" s="152"/>
      <c r="U22" s="152"/>
      <c r="V22" s="152"/>
      <c r="W22" s="152"/>
      <c r="X22" s="152"/>
      <c r="Y22" s="152"/>
      <c r="Z22" s="152"/>
      <c r="AA22" s="152"/>
      <c r="AB22" s="152"/>
      <c r="AC22" s="152"/>
      <c r="AD22" s="152"/>
      <c r="AE22" s="152"/>
      <c r="AF22" s="160"/>
      <c r="AG22" s="160"/>
      <c r="AH22" s="160"/>
      <c r="AI22" s="160"/>
      <c r="AJ22" s="14"/>
    </row>
    <row r="23" spans="1:36">
      <c r="A23" s="4"/>
      <c r="B23" s="130"/>
      <c r="C23" s="4"/>
      <c r="D23" s="4"/>
      <c r="E23" s="4"/>
      <c r="F23" s="4"/>
      <c r="G23" s="4"/>
      <c r="H23" s="4"/>
      <c r="I23" s="4"/>
      <c r="J23" s="4"/>
      <c r="K23" s="4"/>
      <c r="L23" s="4"/>
      <c r="M23" s="4"/>
      <c r="N23" s="4"/>
      <c r="O23" s="4"/>
      <c r="P23" s="4"/>
      <c r="Q23" s="152"/>
      <c r="R23" s="152"/>
      <c r="S23" s="152"/>
      <c r="T23" s="152"/>
      <c r="U23" s="152"/>
      <c r="V23" s="152"/>
      <c r="W23" s="152"/>
      <c r="X23" s="152"/>
      <c r="Y23" s="152"/>
      <c r="Z23" s="152"/>
      <c r="AA23" s="152"/>
      <c r="AB23" s="152"/>
      <c r="AC23" s="152"/>
      <c r="AD23" s="152"/>
      <c r="AE23" s="152"/>
      <c r="AF23" s="160"/>
      <c r="AG23" s="160"/>
      <c r="AH23" s="160"/>
      <c r="AI23" s="160"/>
      <c r="AJ23" s="14"/>
    </row>
    <row r="24" spans="1:36">
      <c r="A24" s="4"/>
      <c r="B24" s="130"/>
      <c r="C24" s="4"/>
      <c r="D24" s="4"/>
      <c r="E24" s="4"/>
      <c r="F24" s="4"/>
      <c r="G24" s="4"/>
      <c r="H24" s="4"/>
      <c r="I24" s="4"/>
      <c r="J24" s="4"/>
      <c r="K24" s="4"/>
      <c r="L24" s="4"/>
      <c r="M24" s="4"/>
      <c r="N24" s="4"/>
      <c r="O24" s="4"/>
      <c r="P24" s="4"/>
      <c r="Q24" s="152"/>
      <c r="R24" s="152"/>
      <c r="S24" s="152"/>
      <c r="T24" s="152"/>
      <c r="U24" s="152"/>
      <c r="V24" s="152"/>
      <c r="W24" s="152"/>
      <c r="X24" s="152"/>
      <c r="Y24" s="152"/>
      <c r="Z24" s="152"/>
      <c r="AA24" s="152"/>
      <c r="AB24" s="152"/>
      <c r="AC24" s="152"/>
      <c r="AD24" s="152"/>
      <c r="AE24" s="152"/>
      <c r="AF24" s="160"/>
      <c r="AG24" s="160"/>
      <c r="AH24" s="160"/>
      <c r="AI24" s="160"/>
      <c r="AJ24" s="14"/>
    </row>
    <row r="25" spans="1:36">
      <c r="A25" s="4"/>
      <c r="B25" s="130"/>
      <c r="C25" s="4"/>
      <c r="D25" s="4"/>
      <c r="E25" s="4"/>
      <c r="F25" s="4"/>
      <c r="G25" s="4"/>
      <c r="H25" s="4"/>
      <c r="I25" s="4"/>
      <c r="J25" s="4"/>
      <c r="K25" s="4"/>
      <c r="L25" s="4"/>
      <c r="M25" s="4"/>
      <c r="N25" s="4"/>
      <c r="O25" s="4"/>
      <c r="P25" s="4"/>
      <c r="Q25" s="152"/>
      <c r="R25" s="152"/>
      <c r="S25" s="152"/>
      <c r="T25" s="152"/>
      <c r="U25" s="152"/>
      <c r="V25" s="152"/>
      <c r="W25" s="152"/>
      <c r="X25" s="152"/>
      <c r="Y25" s="152"/>
      <c r="Z25" s="152"/>
      <c r="AA25" s="152"/>
      <c r="AB25" s="152"/>
      <c r="AC25" s="152"/>
      <c r="AD25" s="152"/>
      <c r="AE25" s="152"/>
      <c r="AF25" s="160"/>
      <c r="AG25" s="160"/>
      <c r="AH25" s="160"/>
      <c r="AI25" s="160"/>
      <c r="AJ25" s="14"/>
    </row>
    <row r="26" spans="1:36">
      <c r="A26" s="4"/>
      <c r="B26" s="130"/>
      <c r="C26" s="4"/>
      <c r="D26" s="4"/>
      <c r="E26" s="4"/>
      <c r="F26" s="4"/>
      <c r="G26" s="4"/>
      <c r="H26" s="4"/>
      <c r="I26" s="4"/>
      <c r="J26" s="4"/>
      <c r="K26" s="4"/>
      <c r="L26" s="4"/>
      <c r="M26" s="4"/>
      <c r="N26" s="4"/>
      <c r="O26" s="4"/>
      <c r="P26" s="4"/>
      <c r="Q26" s="152"/>
      <c r="R26" s="152"/>
      <c r="S26" s="152"/>
      <c r="T26" s="152"/>
      <c r="U26" s="152"/>
      <c r="V26" s="152"/>
      <c r="W26" s="152"/>
      <c r="X26" s="152"/>
      <c r="Y26" s="152"/>
      <c r="Z26" s="152"/>
      <c r="AA26" s="152"/>
      <c r="AB26" s="152"/>
      <c r="AC26" s="152"/>
      <c r="AD26" s="152"/>
      <c r="AE26" s="152"/>
      <c r="AF26" s="160"/>
      <c r="AG26" s="160"/>
      <c r="AH26" s="160"/>
      <c r="AI26" s="160"/>
      <c r="AJ26" s="14"/>
    </row>
    <row r="27" spans="1:36">
      <c r="A27" s="4"/>
      <c r="B27" s="130"/>
      <c r="C27" s="4"/>
      <c r="D27" s="4"/>
      <c r="E27" s="4"/>
      <c r="F27" s="4"/>
      <c r="G27" s="4"/>
      <c r="H27" s="4"/>
      <c r="I27" s="4"/>
      <c r="J27" s="4"/>
      <c r="K27" s="4"/>
      <c r="L27" s="4"/>
      <c r="M27" s="4"/>
      <c r="N27" s="4"/>
      <c r="O27" s="4"/>
      <c r="P27" s="4"/>
      <c r="Q27" s="152"/>
      <c r="R27" s="152"/>
      <c r="S27" s="152"/>
      <c r="T27" s="152"/>
      <c r="U27" s="152"/>
      <c r="V27" s="152"/>
      <c r="W27" s="152"/>
      <c r="X27" s="152"/>
      <c r="Y27" s="152"/>
      <c r="Z27" s="152"/>
      <c r="AA27" s="152"/>
      <c r="AB27" s="152"/>
      <c r="AC27" s="152"/>
      <c r="AD27" s="152"/>
      <c r="AE27" s="152"/>
      <c r="AF27" s="160"/>
      <c r="AG27" s="160"/>
      <c r="AH27" s="160"/>
      <c r="AI27" s="160"/>
      <c r="AJ27" s="14"/>
    </row>
    <row r="28" spans="1:36">
      <c r="A28" s="4"/>
      <c r="B28" s="4"/>
      <c r="C28" s="4"/>
      <c r="D28" s="4"/>
      <c r="E28" s="4"/>
      <c r="F28" s="4"/>
      <c r="G28" s="4"/>
      <c r="H28" s="4"/>
      <c r="I28" s="4"/>
      <c r="J28" s="4"/>
      <c r="K28" s="4"/>
      <c r="L28" s="4"/>
      <c r="M28" s="4"/>
      <c r="N28" s="4"/>
      <c r="O28" s="4"/>
      <c r="P28" s="4"/>
      <c r="Q28" s="152"/>
      <c r="R28" s="152"/>
      <c r="S28" s="152"/>
      <c r="T28" s="152"/>
      <c r="U28" s="152"/>
      <c r="V28" s="152"/>
      <c r="W28" s="152"/>
      <c r="X28" s="152"/>
      <c r="Y28" s="152"/>
      <c r="Z28" s="152"/>
      <c r="AA28" s="152"/>
      <c r="AB28" s="152"/>
      <c r="AC28" s="152"/>
      <c r="AD28" s="152"/>
      <c r="AE28" s="152"/>
      <c r="AF28" s="160"/>
      <c r="AG28" s="160"/>
      <c r="AH28" s="160"/>
      <c r="AI28" s="160"/>
      <c r="AJ28" s="14"/>
    </row>
    <row r="29" spans="1:36">
      <c r="A29" s="4"/>
      <c r="B29" s="4"/>
      <c r="C29" s="4"/>
      <c r="D29" s="4"/>
      <c r="E29" s="4"/>
      <c r="F29" s="4"/>
      <c r="G29" s="4"/>
      <c r="H29" s="4"/>
      <c r="I29" s="4"/>
      <c r="J29" s="4"/>
      <c r="K29" s="4"/>
      <c r="L29" s="4"/>
      <c r="M29" s="4"/>
      <c r="N29" s="4"/>
      <c r="O29" s="4"/>
      <c r="P29" s="4"/>
      <c r="Q29" s="152"/>
      <c r="R29" s="152"/>
      <c r="S29" s="152"/>
      <c r="T29" s="152"/>
      <c r="U29" s="152"/>
      <c r="V29" s="152"/>
      <c r="W29" s="152"/>
      <c r="X29" s="152"/>
      <c r="Y29" s="152"/>
      <c r="Z29" s="152"/>
      <c r="AA29" s="152"/>
      <c r="AB29" s="152"/>
      <c r="AC29" s="152"/>
      <c r="AD29" s="152"/>
      <c r="AE29" s="152"/>
      <c r="AF29" s="160"/>
      <c r="AG29" s="160"/>
      <c r="AH29" s="160"/>
      <c r="AI29" s="160"/>
      <c r="AJ29" s="14"/>
    </row>
    <row r="30" spans="1:36">
      <c r="A30" s="4"/>
      <c r="B30" s="4"/>
      <c r="C30" s="4"/>
      <c r="D30" s="4"/>
      <c r="E30" s="4"/>
      <c r="F30" s="4"/>
      <c r="G30" s="4"/>
      <c r="H30" s="4"/>
      <c r="I30" s="4"/>
      <c r="J30" s="4"/>
      <c r="K30" s="4"/>
      <c r="L30" s="4"/>
      <c r="M30" s="4"/>
      <c r="N30" s="4"/>
      <c r="O30" s="4"/>
      <c r="P30" s="4"/>
      <c r="Q30" s="152"/>
      <c r="R30" s="152"/>
      <c r="S30" s="152"/>
      <c r="T30" s="152"/>
      <c r="U30" s="152"/>
      <c r="V30" s="152"/>
      <c r="W30" s="152"/>
      <c r="X30" s="152"/>
      <c r="Y30" s="152"/>
      <c r="Z30" s="152"/>
      <c r="AA30" s="152"/>
      <c r="AB30" s="152"/>
      <c r="AC30" s="152"/>
      <c r="AD30" s="152"/>
      <c r="AE30" s="152"/>
      <c r="AF30" s="160"/>
      <c r="AG30" s="160"/>
      <c r="AH30" s="160"/>
      <c r="AI30" s="160"/>
      <c r="AJ30" s="14"/>
    </row>
    <row r="31" spans="1:36">
      <c r="A31" s="4"/>
      <c r="B31" s="4"/>
      <c r="C31" s="4"/>
      <c r="D31" s="4"/>
      <c r="E31" s="4"/>
      <c r="F31" s="4"/>
      <c r="G31" s="4"/>
      <c r="H31" s="4"/>
      <c r="I31" s="4"/>
      <c r="J31" s="4"/>
      <c r="K31" s="4"/>
      <c r="L31" s="4"/>
      <c r="M31" s="4"/>
      <c r="N31" s="4"/>
      <c r="O31" s="4"/>
      <c r="P31" s="4"/>
      <c r="Q31" s="152"/>
      <c r="R31" s="152"/>
      <c r="S31" s="152"/>
      <c r="T31" s="152"/>
      <c r="U31" s="152"/>
      <c r="V31" s="152"/>
      <c r="W31" s="152"/>
      <c r="X31" s="152"/>
      <c r="Y31" s="152"/>
      <c r="Z31" s="152"/>
      <c r="AA31" s="152"/>
      <c r="AB31" s="152"/>
      <c r="AC31" s="152"/>
      <c r="AD31" s="152"/>
      <c r="AE31" s="152"/>
      <c r="AF31" s="160"/>
      <c r="AG31" s="160"/>
      <c r="AH31" s="160"/>
      <c r="AI31" s="160"/>
      <c r="AJ31" s="14"/>
    </row>
    <row r="32" spans="1:36">
      <c r="A32" s="4"/>
      <c r="B32" s="4"/>
      <c r="C32" s="4"/>
      <c r="D32" s="4"/>
      <c r="E32" s="4"/>
      <c r="F32" s="4"/>
      <c r="G32" s="4"/>
      <c r="H32" s="4"/>
      <c r="I32" s="4"/>
      <c r="J32" s="4"/>
      <c r="K32" s="4"/>
      <c r="L32" s="4"/>
      <c r="M32" s="4"/>
      <c r="N32" s="4"/>
      <c r="O32" s="4"/>
      <c r="P32" s="4"/>
      <c r="Q32" s="152"/>
      <c r="R32" s="152"/>
      <c r="S32" s="152"/>
      <c r="T32" s="152"/>
      <c r="U32" s="152"/>
      <c r="V32" s="152"/>
      <c r="W32" s="152"/>
      <c r="X32" s="152"/>
      <c r="Y32" s="152"/>
      <c r="Z32" s="152"/>
      <c r="AA32" s="152"/>
      <c r="AB32" s="152"/>
      <c r="AC32" s="152"/>
      <c r="AD32" s="152"/>
      <c r="AE32" s="152"/>
      <c r="AF32" s="160"/>
      <c r="AG32" s="160"/>
      <c r="AH32" s="160"/>
      <c r="AI32" s="160"/>
      <c r="AJ32" s="14"/>
    </row>
    <row r="33" spans="1:36">
      <c r="A33" s="4"/>
      <c r="B33" s="4"/>
      <c r="C33" s="4"/>
      <c r="D33" s="4"/>
      <c r="E33" s="4"/>
      <c r="F33" s="4"/>
      <c r="G33" s="4"/>
      <c r="H33" s="4"/>
      <c r="I33" s="4"/>
      <c r="J33" s="4"/>
      <c r="K33" s="4"/>
      <c r="L33" s="4"/>
      <c r="M33" s="4"/>
      <c r="N33" s="4"/>
      <c r="O33" s="4"/>
      <c r="P33" s="4"/>
      <c r="Q33" s="152"/>
      <c r="R33" s="152"/>
      <c r="S33" s="152"/>
      <c r="T33" s="152"/>
      <c r="U33" s="152"/>
      <c r="V33" s="152"/>
      <c r="W33" s="152"/>
      <c r="X33" s="152"/>
      <c r="Y33" s="152"/>
      <c r="Z33" s="152"/>
      <c r="AA33" s="152"/>
      <c r="AB33" s="152"/>
      <c r="AC33" s="152"/>
      <c r="AD33" s="152"/>
      <c r="AE33" s="152"/>
      <c r="AF33" s="160"/>
      <c r="AG33" s="160"/>
      <c r="AH33" s="160"/>
      <c r="AI33" s="160"/>
      <c r="AJ33" s="14"/>
    </row>
    <row r="34" spans="1:36">
      <c r="A34" s="4"/>
      <c r="B34" s="4"/>
      <c r="C34" s="4"/>
      <c r="D34" s="4"/>
      <c r="E34" s="4"/>
      <c r="F34" s="4"/>
      <c r="G34" s="4"/>
      <c r="H34" s="4"/>
      <c r="I34" s="4"/>
      <c r="J34" s="4"/>
      <c r="K34" s="4"/>
      <c r="L34" s="4"/>
      <c r="M34" s="4"/>
      <c r="N34" s="4"/>
      <c r="O34" s="4"/>
      <c r="P34" s="4"/>
      <c r="Q34" s="152"/>
      <c r="R34" s="152"/>
      <c r="S34" s="152"/>
      <c r="T34" s="152"/>
      <c r="U34" s="152"/>
      <c r="V34" s="152"/>
      <c r="W34" s="152"/>
      <c r="X34" s="152"/>
      <c r="Y34" s="152"/>
      <c r="Z34" s="152"/>
      <c r="AA34" s="152"/>
      <c r="AB34" s="152"/>
      <c r="AC34" s="152"/>
      <c r="AD34" s="152"/>
      <c r="AE34" s="152"/>
      <c r="AF34" s="160"/>
      <c r="AG34" s="160"/>
      <c r="AH34" s="160"/>
      <c r="AI34" s="160"/>
      <c r="AJ34" s="14"/>
    </row>
    <row r="35" spans="1:36">
      <c r="A35" s="4"/>
      <c r="B35" s="4"/>
      <c r="C35" s="4"/>
      <c r="D35" s="4"/>
      <c r="E35" s="4"/>
      <c r="F35" s="4"/>
      <c r="G35" s="4"/>
      <c r="H35" s="4"/>
      <c r="I35" s="4"/>
      <c r="J35" s="4"/>
      <c r="K35" s="4"/>
      <c r="L35" s="4"/>
      <c r="M35" s="4"/>
      <c r="N35" s="4"/>
      <c r="O35" s="4"/>
      <c r="P35" s="4"/>
      <c r="Q35" s="152"/>
      <c r="R35" s="152"/>
      <c r="S35" s="152"/>
      <c r="T35" s="152"/>
      <c r="U35" s="152"/>
      <c r="V35" s="152"/>
      <c r="W35" s="152"/>
      <c r="X35" s="152"/>
      <c r="Y35" s="152"/>
      <c r="Z35" s="152"/>
      <c r="AA35" s="152"/>
      <c r="AB35" s="152"/>
      <c r="AC35" s="152"/>
      <c r="AD35" s="152"/>
      <c r="AE35" s="152"/>
      <c r="AF35" s="160"/>
      <c r="AG35" s="160"/>
      <c r="AH35" s="160"/>
      <c r="AI35" s="160"/>
      <c r="AJ35" s="14"/>
    </row>
    <row r="36" spans="1:36">
      <c r="A36" s="4"/>
      <c r="B36" s="4"/>
      <c r="C36" s="4"/>
      <c r="D36" s="4"/>
      <c r="E36" s="4"/>
      <c r="F36" s="4"/>
      <c r="G36" s="4"/>
      <c r="H36" s="4"/>
      <c r="I36" s="4"/>
      <c r="J36" s="4"/>
      <c r="K36" s="4"/>
      <c r="L36" s="4"/>
      <c r="M36" s="4"/>
      <c r="N36" s="4"/>
      <c r="O36" s="4"/>
      <c r="P36" s="4"/>
      <c r="Q36" s="152"/>
      <c r="R36" s="152"/>
      <c r="S36" s="152"/>
      <c r="T36" s="152"/>
      <c r="U36" s="152"/>
      <c r="V36" s="152"/>
      <c r="W36" s="152"/>
      <c r="X36" s="152"/>
      <c r="Y36" s="152"/>
      <c r="Z36" s="152"/>
      <c r="AA36" s="152"/>
      <c r="AB36" s="152"/>
      <c r="AC36" s="152"/>
      <c r="AD36" s="152"/>
      <c r="AE36" s="152"/>
      <c r="AF36" s="160"/>
      <c r="AG36" s="160"/>
      <c r="AH36" s="160"/>
      <c r="AI36" s="160"/>
      <c r="AJ36" s="14"/>
    </row>
    <row r="37" spans="1:36">
      <c r="A37" s="4"/>
      <c r="B37" s="4"/>
      <c r="C37" s="4"/>
      <c r="D37" s="4"/>
      <c r="E37" s="4"/>
      <c r="F37" s="4"/>
      <c r="G37" s="4"/>
      <c r="H37" s="4"/>
      <c r="I37" s="4"/>
      <c r="J37" s="4"/>
      <c r="K37" s="4"/>
      <c r="L37" s="4"/>
      <c r="M37" s="4"/>
      <c r="N37" s="4"/>
      <c r="O37" s="4"/>
      <c r="P37" s="4"/>
      <c r="Q37" s="152"/>
      <c r="R37" s="152"/>
      <c r="S37" s="152"/>
      <c r="T37" s="152"/>
      <c r="U37" s="152"/>
      <c r="V37" s="152"/>
      <c r="W37" s="152"/>
      <c r="X37" s="152"/>
      <c r="Y37" s="152"/>
      <c r="Z37" s="152"/>
      <c r="AA37" s="152"/>
      <c r="AB37" s="152"/>
      <c r="AC37" s="152"/>
      <c r="AD37" s="152"/>
      <c r="AE37" s="152"/>
      <c r="AF37" s="160"/>
      <c r="AG37" s="160"/>
      <c r="AH37" s="160"/>
      <c r="AI37" s="160"/>
      <c r="AJ37" s="14"/>
    </row>
    <row r="38" spans="1:36">
      <c r="A38" s="4"/>
      <c r="B38" s="4"/>
      <c r="C38" s="4"/>
      <c r="D38" s="4"/>
      <c r="E38" s="4"/>
      <c r="F38" s="4"/>
      <c r="G38" s="4"/>
      <c r="H38" s="4"/>
      <c r="I38" s="4"/>
      <c r="J38" s="4"/>
      <c r="K38" s="4"/>
      <c r="L38" s="4"/>
      <c r="M38" s="4"/>
      <c r="N38" s="4"/>
      <c r="O38" s="4"/>
      <c r="P38" s="4"/>
      <c r="Q38" s="152"/>
      <c r="R38" s="152"/>
      <c r="S38" s="152"/>
      <c r="T38" s="152"/>
      <c r="U38" s="152"/>
      <c r="V38" s="152"/>
      <c r="W38" s="152"/>
      <c r="X38" s="152"/>
      <c r="Y38" s="152"/>
      <c r="Z38" s="152"/>
      <c r="AA38" s="152"/>
      <c r="AB38" s="152"/>
      <c r="AC38" s="152"/>
      <c r="AD38" s="152"/>
      <c r="AE38" s="152"/>
      <c r="AF38" s="160"/>
      <c r="AG38" s="160"/>
      <c r="AH38" s="160"/>
      <c r="AI38" s="160"/>
      <c r="AJ38" s="14"/>
    </row>
    <row r="39" spans="1:36">
      <c r="A39" s="4"/>
      <c r="B39" s="4"/>
      <c r="C39" s="4"/>
      <c r="D39" s="4"/>
      <c r="E39" s="4"/>
      <c r="F39" s="4"/>
      <c r="G39" s="4"/>
      <c r="H39" s="4"/>
      <c r="I39" s="4"/>
      <c r="J39" s="4"/>
      <c r="K39" s="4"/>
      <c r="L39" s="4"/>
      <c r="M39" s="4"/>
      <c r="N39" s="4"/>
      <c r="O39" s="4"/>
      <c r="P39" s="4"/>
      <c r="Q39" s="152"/>
      <c r="R39" s="152"/>
      <c r="S39" s="152"/>
      <c r="T39" s="152"/>
      <c r="U39" s="152"/>
      <c r="V39" s="152"/>
      <c r="W39" s="152"/>
      <c r="X39" s="152"/>
      <c r="Y39" s="152"/>
      <c r="Z39" s="152"/>
      <c r="AA39" s="152"/>
      <c r="AB39" s="152"/>
      <c r="AC39" s="152"/>
      <c r="AD39" s="152"/>
      <c r="AE39" s="152"/>
      <c r="AF39" s="160"/>
      <c r="AG39" s="160"/>
      <c r="AH39" s="160"/>
      <c r="AI39" s="160"/>
      <c r="AJ39" s="14"/>
    </row>
    <row r="40" spans="1:36">
      <c r="A40" s="4"/>
      <c r="B40" s="4"/>
      <c r="C40" s="4"/>
      <c r="D40" s="4"/>
      <c r="E40" s="4"/>
      <c r="F40" s="4"/>
      <c r="G40" s="4"/>
      <c r="H40" s="4"/>
      <c r="I40" s="4"/>
      <c r="J40" s="4"/>
      <c r="K40" s="4"/>
      <c r="L40" s="4"/>
      <c r="M40" s="4"/>
      <c r="N40" s="4"/>
      <c r="O40" s="4"/>
      <c r="P40" s="4"/>
      <c r="Q40" s="152"/>
      <c r="R40" s="152"/>
      <c r="S40" s="152"/>
      <c r="T40" s="152"/>
      <c r="U40" s="152"/>
      <c r="V40" s="152"/>
      <c r="W40" s="152"/>
      <c r="X40" s="152"/>
      <c r="Y40" s="152"/>
      <c r="Z40" s="152"/>
      <c r="AA40" s="152"/>
      <c r="AB40" s="152"/>
      <c r="AC40" s="152"/>
      <c r="AD40" s="152"/>
      <c r="AE40" s="152"/>
      <c r="AF40" s="160"/>
      <c r="AG40" s="160"/>
      <c r="AH40" s="160"/>
      <c r="AI40" s="160"/>
      <c r="AJ40" s="14"/>
    </row>
    <row r="41" spans="1:36">
      <c r="A41" s="4"/>
      <c r="B41" s="4"/>
      <c r="C41" s="4"/>
      <c r="D41" s="4"/>
      <c r="E41" s="4"/>
      <c r="F41" s="4"/>
      <c r="G41" s="4"/>
      <c r="H41" s="4"/>
      <c r="I41" s="4"/>
      <c r="J41" s="4"/>
      <c r="K41" s="4"/>
      <c r="L41" s="4"/>
      <c r="M41" s="4"/>
      <c r="N41" s="4"/>
      <c r="O41" s="4"/>
      <c r="P41" s="4"/>
      <c r="Q41" s="152"/>
      <c r="R41" s="152"/>
      <c r="S41" s="152"/>
      <c r="T41" s="152"/>
      <c r="U41" s="152"/>
      <c r="V41" s="152"/>
      <c r="W41" s="152"/>
      <c r="X41" s="152"/>
      <c r="Y41" s="152"/>
      <c r="Z41" s="152"/>
      <c r="AA41" s="152"/>
      <c r="AB41" s="152"/>
      <c r="AC41" s="152"/>
      <c r="AD41" s="152"/>
      <c r="AE41" s="152"/>
      <c r="AF41" s="160"/>
      <c r="AG41" s="160"/>
      <c r="AH41" s="160"/>
      <c r="AI41" s="160"/>
      <c r="AJ41" s="14"/>
    </row>
    <row r="42" spans="1:36">
      <c r="A42" s="4"/>
      <c r="B42" s="4"/>
      <c r="C42" s="4"/>
      <c r="D42" s="4"/>
      <c r="E42" s="4"/>
      <c r="F42" s="4"/>
      <c r="G42" s="4"/>
      <c r="H42" s="4"/>
      <c r="I42" s="4"/>
      <c r="J42" s="4"/>
      <c r="K42" s="4"/>
      <c r="L42" s="4"/>
      <c r="M42" s="4"/>
      <c r="N42" s="4"/>
      <c r="O42" s="4"/>
      <c r="P42" s="4"/>
      <c r="Q42" s="152"/>
      <c r="R42" s="152"/>
      <c r="S42" s="152"/>
      <c r="T42" s="152"/>
      <c r="U42" s="152"/>
      <c r="V42" s="152"/>
      <c r="W42" s="152"/>
      <c r="X42" s="152"/>
      <c r="Y42" s="152"/>
      <c r="Z42" s="152"/>
      <c r="AA42" s="152"/>
      <c r="AB42" s="152"/>
      <c r="AC42" s="152"/>
      <c r="AD42" s="152"/>
      <c r="AE42" s="152"/>
      <c r="AF42" s="160"/>
      <c r="AG42" s="160"/>
      <c r="AH42" s="160"/>
      <c r="AI42" s="160"/>
      <c r="AJ42" s="14"/>
    </row>
    <row r="43" spans="1:36">
      <c r="A43" s="4"/>
      <c r="B43" s="4"/>
      <c r="C43" s="4"/>
      <c r="D43" s="4"/>
      <c r="E43" s="4"/>
      <c r="F43" s="4"/>
      <c r="G43" s="4"/>
      <c r="H43" s="4"/>
      <c r="I43" s="4"/>
      <c r="J43" s="4"/>
      <c r="K43" s="4"/>
      <c r="L43" s="4"/>
      <c r="M43" s="4"/>
      <c r="N43" s="4"/>
      <c r="O43" s="4"/>
      <c r="P43" s="4"/>
      <c r="Q43" s="152"/>
      <c r="R43" s="152"/>
      <c r="S43" s="152"/>
      <c r="T43" s="152"/>
      <c r="U43" s="152"/>
      <c r="V43" s="152"/>
      <c r="W43" s="152"/>
      <c r="X43" s="152"/>
      <c r="Y43" s="152"/>
      <c r="Z43" s="152"/>
      <c r="AA43" s="152"/>
      <c r="AB43" s="152"/>
      <c r="AC43" s="152"/>
      <c r="AD43" s="152"/>
      <c r="AE43" s="152"/>
      <c r="AF43" s="160"/>
      <c r="AG43" s="160"/>
      <c r="AH43" s="160"/>
      <c r="AI43" s="160"/>
      <c r="AJ43" s="14"/>
    </row>
    <row r="44" spans="1:36">
      <c r="A44" s="4"/>
      <c r="B44" s="4"/>
      <c r="C44" s="4"/>
      <c r="D44" s="4"/>
      <c r="E44" s="4"/>
      <c r="F44" s="4"/>
      <c r="G44" s="4"/>
      <c r="H44" s="4"/>
      <c r="I44" s="4"/>
      <c r="J44" s="4"/>
      <c r="K44" s="4"/>
      <c r="L44" s="4"/>
      <c r="M44" s="4"/>
      <c r="N44" s="4"/>
      <c r="O44" s="4"/>
      <c r="P44" s="4"/>
      <c r="Q44" s="152"/>
      <c r="R44" s="152"/>
      <c r="S44" s="152"/>
      <c r="T44" s="152"/>
      <c r="U44" s="152"/>
      <c r="V44" s="152"/>
      <c r="W44" s="152"/>
      <c r="X44" s="152"/>
      <c r="Y44" s="152"/>
      <c r="Z44" s="152"/>
      <c r="AA44" s="152"/>
      <c r="AB44" s="152"/>
      <c r="AC44" s="152"/>
      <c r="AD44" s="152"/>
      <c r="AE44" s="152"/>
      <c r="AF44" s="160"/>
      <c r="AG44" s="160"/>
      <c r="AH44" s="160"/>
      <c r="AI44" s="160"/>
      <c r="AJ44" s="14"/>
    </row>
    <row r="45" spans="1:36">
      <c r="A45" s="4"/>
      <c r="B45" s="4"/>
      <c r="C45" s="4"/>
      <c r="D45" s="4"/>
      <c r="E45" s="4"/>
      <c r="F45" s="4"/>
      <c r="G45" s="4"/>
      <c r="H45" s="4"/>
      <c r="I45" s="4"/>
      <c r="J45" s="4"/>
      <c r="K45" s="4"/>
      <c r="L45" s="4"/>
      <c r="M45" s="4"/>
      <c r="N45" s="4"/>
      <c r="O45" s="4"/>
      <c r="P45" s="4"/>
      <c r="Q45" s="152"/>
      <c r="R45" s="152"/>
      <c r="S45" s="152"/>
      <c r="T45" s="152"/>
      <c r="U45" s="152"/>
      <c r="V45" s="152"/>
      <c r="W45" s="152"/>
      <c r="X45" s="152"/>
      <c r="Y45" s="152"/>
      <c r="Z45" s="152"/>
      <c r="AA45" s="152"/>
      <c r="AB45" s="152"/>
      <c r="AC45" s="152"/>
      <c r="AD45" s="152"/>
      <c r="AE45" s="152"/>
      <c r="AF45" s="160"/>
      <c r="AG45" s="160"/>
      <c r="AH45" s="160"/>
      <c r="AI45" s="160"/>
      <c r="AJ45" s="14"/>
    </row>
    <row r="46" spans="1:36">
      <c r="A46" s="4"/>
      <c r="B46" s="4"/>
      <c r="C46" s="4"/>
      <c r="D46" s="4"/>
      <c r="E46" s="4"/>
      <c r="F46" s="4"/>
      <c r="G46" s="4"/>
      <c r="H46" s="4"/>
      <c r="I46" s="4"/>
      <c r="J46" s="4"/>
      <c r="K46" s="4"/>
      <c r="L46" s="4"/>
      <c r="M46" s="4"/>
      <c r="N46" s="4"/>
      <c r="O46" s="4"/>
      <c r="P46" s="4"/>
      <c r="Q46" s="152"/>
      <c r="R46" s="152"/>
      <c r="S46" s="152"/>
      <c r="T46" s="152"/>
      <c r="U46" s="152"/>
      <c r="V46" s="152"/>
      <c r="W46" s="152"/>
      <c r="X46" s="152"/>
      <c r="Y46" s="152"/>
      <c r="Z46" s="152"/>
      <c r="AA46" s="152"/>
      <c r="AB46" s="152"/>
      <c r="AC46" s="152"/>
      <c r="AD46" s="152"/>
      <c r="AE46" s="152"/>
      <c r="AF46" s="160"/>
      <c r="AG46" s="160"/>
      <c r="AH46" s="160"/>
      <c r="AI46" s="160"/>
      <c r="AJ46" s="14"/>
    </row>
    <row r="47" spans="1:36">
      <c r="A47" s="4"/>
      <c r="B47" s="4"/>
      <c r="C47" s="4"/>
      <c r="D47" s="4"/>
      <c r="E47" s="4"/>
      <c r="F47" s="4"/>
      <c r="G47" s="4"/>
      <c r="H47" s="4"/>
      <c r="I47" s="4"/>
      <c r="J47" s="4"/>
      <c r="K47" s="4"/>
      <c r="L47" s="4"/>
      <c r="M47" s="4"/>
      <c r="N47" s="4"/>
      <c r="O47" s="4"/>
      <c r="P47" s="4"/>
      <c r="Q47" s="152"/>
      <c r="R47" s="152"/>
      <c r="S47" s="152"/>
      <c r="T47" s="152"/>
      <c r="U47" s="152"/>
      <c r="V47" s="152"/>
      <c r="W47" s="152"/>
      <c r="X47" s="152"/>
      <c r="Y47" s="152"/>
      <c r="Z47" s="152"/>
      <c r="AA47" s="152"/>
      <c r="AB47" s="152"/>
      <c r="AC47" s="152"/>
      <c r="AD47" s="152"/>
      <c r="AE47" s="152"/>
      <c r="AF47" s="160"/>
      <c r="AG47" s="160"/>
      <c r="AH47" s="160"/>
      <c r="AI47" s="160"/>
      <c r="AJ47" s="14"/>
    </row>
    <row r="48" spans="1:36">
      <c r="A48" s="4"/>
      <c r="B48" s="4"/>
      <c r="C48" s="4"/>
      <c r="D48" s="4"/>
      <c r="E48" s="4"/>
      <c r="F48" s="4"/>
      <c r="G48" s="4"/>
      <c r="H48" s="4"/>
      <c r="I48" s="4"/>
      <c r="J48" s="4"/>
      <c r="K48" s="4"/>
      <c r="L48" s="4"/>
      <c r="M48" s="4"/>
      <c r="N48" s="4"/>
      <c r="O48" s="4"/>
      <c r="P48" s="4"/>
      <c r="Q48" s="152"/>
      <c r="R48" s="152"/>
      <c r="S48" s="152"/>
      <c r="T48" s="152"/>
      <c r="U48" s="152"/>
      <c r="V48" s="152"/>
      <c r="W48" s="152"/>
      <c r="X48" s="152"/>
      <c r="Y48" s="152"/>
      <c r="Z48" s="152"/>
      <c r="AA48" s="152"/>
      <c r="AB48" s="152"/>
      <c r="AC48" s="152"/>
      <c r="AD48" s="152"/>
      <c r="AE48" s="152"/>
      <c r="AF48" s="160"/>
      <c r="AG48" s="160"/>
      <c r="AH48" s="160"/>
      <c r="AI48" s="160"/>
      <c r="AJ48" s="14"/>
    </row>
    <row r="49" spans="1:36">
      <c r="A49" s="4"/>
      <c r="B49" s="4"/>
      <c r="C49" s="4"/>
      <c r="D49" s="4"/>
      <c r="E49" s="4"/>
      <c r="F49" s="4"/>
      <c r="G49" s="4"/>
      <c r="H49" s="4"/>
      <c r="I49" s="4"/>
      <c r="J49" s="4"/>
      <c r="K49" s="4"/>
      <c r="L49" s="4"/>
      <c r="M49" s="4"/>
      <c r="N49" s="4"/>
      <c r="O49" s="4"/>
      <c r="P49" s="4"/>
      <c r="Q49" s="152"/>
      <c r="R49" s="152"/>
      <c r="S49" s="152"/>
      <c r="T49" s="152"/>
      <c r="U49" s="152"/>
      <c r="V49" s="152"/>
      <c r="W49" s="152"/>
      <c r="X49" s="152"/>
      <c r="Y49" s="152"/>
      <c r="Z49" s="152"/>
      <c r="AA49" s="152"/>
      <c r="AB49" s="152"/>
      <c r="AC49" s="152"/>
      <c r="AD49" s="152"/>
      <c r="AE49" s="152"/>
      <c r="AF49" s="160"/>
      <c r="AG49" s="160"/>
      <c r="AH49" s="160"/>
      <c r="AI49" s="160"/>
      <c r="AJ49" s="14"/>
    </row>
    <row r="50" spans="1:36">
      <c r="A50" s="4"/>
      <c r="B50" s="4"/>
      <c r="C50" s="4"/>
      <c r="D50" s="4"/>
      <c r="E50" s="4"/>
      <c r="F50" s="4"/>
      <c r="G50" s="4"/>
      <c r="H50" s="4"/>
      <c r="I50" s="4"/>
      <c r="J50" s="4"/>
      <c r="K50" s="4"/>
      <c r="L50" s="4"/>
      <c r="M50" s="4"/>
      <c r="N50" s="4"/>
      <c r="O50" s="4"/>
      <c r="P50" s="4"/>
      <c r="Q50" s="152"/>
      <c r="R50" s="152"/>
      <c r="S50" s="152"/>
      <c r="T50" s="152"/>
      <c r="U50" s="152"/>
      <c r="V50" s="152"/>
      <c r="W50" s="152"/>
      <c r="X50" s="152"/>
      <c r="Y50" s="152"/>
      <c r="Z50" s="152"/>
      <c r="AA50" s="152"/>
      <c r="AB50" s="152"/>
      <c r="AC50" s="152"/>
      <c r="AD50" s="152"/>
      <c r="AE50" s="152"/>
      <c r="AF50" s="160"/>
      <c r="AG50" s="160"/>
      <c r="AH50" s="160"/>
      <c r="AI50" s="160"/>
      <c r="AJ50" s="14"/>
    </row>
    <row r="51" spans="1:36">
      <c r="A51" s="4"/>
      <c r="B51" s="4"/>
      <c r="C51" s="4"/>
      <c r="D51" s="4"/>
      <c r="E51" s="4"/>
      <c r="F51" s="4"/>
      <c r="G51" s="4"/>
      <c r="H51" s="4"/>
      <c r="I51" s="4"/>
      <c r="J51" s="4"/>
      <c r="K51" s="4"/>
      <c r="L51" s="4"/>
      <c r="M51" s="4"/>
      <c r="N51" s="4"/>
      <c r="O51" s="4"/>
      <c r="P51" s="4"/>
      <c r="Q51" s="152"/>
      <c r="R51" s="152"/>
      <c r="S51" s="152"/>
      <c r="T51" s="152"/>
      <c r="U51" s="152"/>
      <c r="V51" s="152"/>
      <c r="W51" s="152"/>
      <c r="X51" s="152"/>
      <c r="Y51" s="152"/>
      <c r="Z51" s="152"/>
      <c r="AA51" s="152"/>
      <c r="AB51" s="152"/>
      <c r="AC51" s="152"/>
      <c r="AD51" s="152"/>
      <c r="AE51" s="152"/>
      <c r="AF51" s="160"/>
      <c r="AG51" s="160"/>
      <c r="AH51" s="160"/>
      <c r="AI51" s="160"/>
      <c r="AJ51" s="14"/>
    </row>
    <row r="52" spans="1:36">
      <c r="A52" s="4"/>
      <c r="B52" s="4"/>
      <c r="C52" s="4"/>
      <c r="D52" s="4"/>
      <c r="E52" s="4"/>
      <c r="F52" s="4"/>
      <c r="G52" s="4"/>
      <c r="H52" s="4"/>
      <c r="I52" s="4"/>
      <c r="J52" s="4"/>
      <c r="K52" s="4"/>
      <c r="L52" s="4"/>
      <c r="M52" s="4"/>
      <c r="N52" s="4"/>
      <c r="O52" s="4"/>
      <c r="P52" s="4"/>
      <c r="Q52" s="152"/>
      <c r="R52" s="152"/>
      <c r="S52" s="152"/>
      <c r="T52" s="152"/>
      <c r="U52" s="152"/>
      <c r="V52" s="152"/>
      <c r="W52" s="152"/>
      <c r="X52" s="152"/>
      <c r="Y52" s="152"/>
      <c r="Z52" s="152"/>
      <c r="AA52" s="152"/>
      <c r="AB52" s="152"/>
      <c r="AC52" s="152"/>
      <c r="AD52" s="152"/>
      <c r="AE52" s="152"/>
      <c r="AF52" s="160"/>
      <c r="AG52" s="160"/>
      <c r="AH52" s="160"/>
      <c r="AI52" s="160"/>
      <c r="AJ52" s="14"/>
    </row>
    <row r="53" spans="1:36">
      <c r="A53" s="4"/>
      <c r="B53" s="4"/>
      <c r="C53" s="4"/>
      <c r="D53" s="4"/>
      <c r="E53" s="4"/>
      <c r="F53" s="4"/>
      <c r="G53" s="4"/>
      <c r="H53" s="4"/>
      <c r="I53" s="4"/>
      <c r="J53" s="4"/>
      <c r="K53" s="4"/>
      <c r="L53" s="4"/>
      <c r="M53" s="4"/>
      <c r="N53" s="4"/>
      <c r="O53" s="4"/>
      <c r="P53" s="4"/>
      <c r="Q53" s="152"/>
      <c r="R53" s="152"/>
      <c r="S53" s="152"/>
      <c r="T53" s="152"/>
      <c r="U53" s="152"/>
      <c r="V53" s="152"/>
      <c r="W53" s="152"/>
      <c r="X53" s="152"/>
      <c r="Y53" s="152"/>
      <c r="Z53" s="152"/>
      <c r="AA53" s="152"/>
      <c r="AB53" s="152"/>
      <c r="AC53" s="152"/>
      <c r="AD53" s="152"/>
      <c r="AE53" s="152"/>
      <c r="AF53" s="160"/>
      <c r="AG53" s="160"/>
      <c r="AH53" s="160"/>
      <c r="AI53" s="160"/>
      <c r="AJ53" s="14"/>
    </row>
    <row r="54" spans="1:36">
      <c r="A54" s="4"/>
      <c r="B54" s="4"/>
      <c r="C54" s="4"/>
      <c r="D54" s="4"/>
      <c r="E54" s="4"/>
      <c r="F54" s="4"/>
      <c r="G54" s="4"/>
      <c r="H54" s="4"/>
      <c r="I54" s="4"/>
      <c r="J54" s="4"/>
      <c r="K54" s="4"/>
      <c r="L54" s="4"/>
      <c r="M54" s="4"/>
      <c r="N54" s="4"/>
      <c r="O54" s="4"/>
      <c r="P54" s="4"/>
      <c r="Q54" s="152"/>
      <c r="R54" s="152"/>
      <c r="S54" s="152"/>
      <c r="T54" s="152"/>
      <c r="U54" s="152"/>
      <c r="V54" s="152"/>
      <c r="W54" s="152"/>
      <c r="X54" s="152"/>
      <c r="Y54" s="152"/>
      <c r="Z54" s="152"/>
      <c r="AA54" s="152"/>
      <c r="AB54" s="152"/>
      <c r="AC54" s="152"/>
      <c r="AD54" s="152"/>
      <c r="AE54" s="152"/>
      <c r="AF54" s="160"/>
      <c r="AG54" s="160"/>
      <c r="AH54" s="160"/>
      <c r="AI54" s="160"/>
      <c r="AJ54" s="14"/>
    </row>
    <row r="55" spans="1:36">
      <c r="A55" s="4"/>
      <c r="B55" s="4"/>
      <c r="C55" s="4"/>
      <c r="D55" s="4"/>
      <c r="E55" s="4"/>
      <c r="F55" s="4"/>
      <c r="G55" s="4"/>
      <c r="H55" s="4"/>
      <c r="I55" s="4"/>
      <c r="J55" s="4"/>
      <c r="K55" s="4"/>
      <c r="L55" s="4"/>
      <c r="M55" s="4"/>
      <c r="N55" s="4"/>
      <c r="O55" s="4"/>
      <c r="P55" s="4"/>
      <c r="Q55" s="152"/>
      <c r="R55" s="152"/>
      <c r="S55" s="152"/>
      <c r="T55" s="152"/>
      <c r="U55" s="152"/>
      <c r="V55" s="152"/>
      <c r="W55" s="152"/>
      <c r="X55" s="152"/>
      <c r="Y55" s="152"/>
      <c r="Z55" s="152"/>
      <c r="AA55" s="152"/>
      <c r="AB55" s="152"/>
      <c r="AC55" s="152"/>
      <c r="AD55" s="152"/>
      <c r="AE55" s="152"/>
      <c r="AF55" s="160"/>
      <c r="AG55" s="160"/>
      <c r="AH55" s="160"/>
      <c r="AI55" s="160"/>
      <c r="AJ55" s="14"/>
    </row>
    <row r="56" spans="1:36">
      <c r="A56" s="4"/>
      <c r="B56" s="4"/>
      <c r="C56" s="4"/>
      <c r="D56" s="4"/>
      <c r="E56" s="4"/>
      <c r="F56" s="4"/>
      <c r="G56" s="4"/>
      <c r="H56" s="4"/>
      <c r="I56" s="4"/>
      <c r="J56" s="4"/>
      <c r="K56" s="4"/>
      <c r="L56" s="4"/>
      <c r="M56" s="4"/>
      <c r="N56" s="4"/>
      <c r="O56" s="4"/>
      <c r="P56" s="4"/>
      <c r="Q56" s="152"/>
      <c r="R56" s="152"/>
      <c r="S56" s="152"/>
      <c r="T56" s="152"/>
      <c r="U56" s="152"/>
      <c r="V56" s="152"/>
      <c r="W56" s="152"/>
      <c r="X56" s="152"/>
      <c r="Y56" s="152"/>
      <c r="Z56" s="152"/>
      <c r="AA56" s="152"/>
      <c r="AB56" s="152"/>
      <c r="AC56" s="152"/>
      <c r="AD56" s="152"/>
      <c r="AE56" s="152"/>
      <c r="AF56" s="160"/>
      <c r="AG56" s="160"/>
      <c r="AH56" s="160"/>
      <c r="AI56" s="160"/>
      <c r="AJ56" s="14"/>
    </row>
    <row r="57" spans="1:36">
      <c r="A57" s="4"/>
      <c r="B57" s="4"/>
      <c r="C57" s="4"/>
      <c r="D57" s="4"/>
      <c r="E57" s="4"/>
      <c r="F57" s="4"/>
      <c r="G57" s="4"/>
      <c r="H57" s="4"/>
      <c r="I57" s="4"/>
      <c r="J57" s="4"/>
      <c r="K57" s="4"/>
      <c r="L57" s="4"/>
      <c r="M57" s="4"/>
      <c r="N57" s="4"/>
      <c r="O57" s="4"/>
      <c r="P57" s="4"/>
      <c r="Q57" s="152"/>
      <c r="R57" s="152"/>
      <c r="S57" s="152"/>
      <c r="T57" s="152"/>
      <c r="U57" s="152"/>
      <c r="V57" s="152"/>
      <c r="W57" s="152"/>
      <c r="X57" s="152"/>
      <c r="Y57" s="152"/>
      <c r="Z57" s="152"/>
      <c r="AA57" s="152"/>
      <c r="AB57" s="152"/>
      <c r="AC57" s="152"/>
      <c r="AD57" s="152"/>
      <c r="AE57" s="152"/>
      <c r="AF57" s="160"/>
      <c r="AG57" s="160"/>
      <c r="AH57" s="160"/>
      <c r="AI57" s="160"/>
      <c r="AJ57" s="14"/>
    </row>
    <row r="58" spans="1:36">
      <c r="A58" s="4"/>
      <c r="B58" s="4"/>
      <c r="C58" s="4"/>
      <c r="D58" s="4"/>
      <c r="E58" s="4"/>
      <c r="F58" s="4"/>
      <c r="G58" s="4"/>
      <c r="H58" s="4"/>
      <c r="I58" s="4"/>
      <c r="J58" s="4"/>
      <c r="K58" s="4"/>
      <c r="L58" s="4"/>
      <c r="M58" s="4"/>
      <c r="N58" s="4"/>
      <c r="O58" s="4"/>
      <c r="P58" s="4"/>
      <c r="Q58" s="152"/>
      <c r="R58" s="152"/>
      <c r="S58" s="152"/>
      <c r="T58" s="152"/>
      <c r="U58" s="152"/>
      <c r="V58" s="152"/>
      <c r="W58" s="152"/>
      <c r="X58" s="152"/>
      <c r="Y58" s="152"/>
      <c r="Z58" s="152"/>
      <c r="AA58" s="152"/>
      <c r="AB58" s="152"/>
      <c r="AC58" s="152"/>
      <c r="AD58" s="152"/>
      <c r="AE58" s="152"/>
      <c r="AF58" s="160"/>
      <c r="AG58" s="160"/>
      <c r="AH58" s="160"/>
      <c r="AI58" s="160"/>
      <c r="AJ58" s="14"/>
    </row>
    <row r="59" spans="1:36">
      <c r="A59" s="4"/>
      <c r="B59" s="4"/>
      <c r="C59" s="4"/>
      <c r="D59" s="4"/>
      <c r="E59" s="4"/>
      <c r="F59" s="4"/>
      <c r="G59" s="4"/>
      <c r="H59" s="4"/>
      <c r="I59" s="4"/>
      <c r="J59" s="4"/>
      <c r="K59" s="4"/>
      <c r="L59" s="4"/>
      <c r="M59" s="4"/>
      <c r="N59" s="4"/>
      <c r="O59" s="4"/>
      <c r="P59" s="4"/>
      <c r="Q59" s="152"/>
      <c r="R59" s="152"/>
      <c r="S59" s="152"/>
      <c r="T59" s="152"/>
      <c r="U59" s="152"/>
      <c r="V59" s="152"/>
      <c r="W59" s="152"/>
      <c r="X59" s="152"/>
      <c r="Y59" s="152"/>
      <c r="Z59" s="152"/>
      <c r="AA59" s="152"/>
      <c r="AB59" s="152"/>
      <c r="AC59" s="152"/>
      <c r="AD59" s="152"/>
      <c r="AE59" s="152"/>
      <c r="AF59" s="160"/>
      <c r="AG59" s="160"/>
      <c r="AH59" s="160"/>
      <c r="AI59" s="160"/>
      <c r="AJ59" s="14"/>
    </row>
    <row r="60" spans="1:36">
      <c r="A60" s="4"/>
      <c r="B60" s="4"/>
      <c r="C60" s="4"/>
      <c r="D60" s="4"/>
      <c r="E60" s="4"/>
      <c r="F60" s="4"/>
      <c r="G60" s="4"/>
      <c r="H60" s="4"/>
      <c r="I60" s="4"/>
      <c r="J60" s="4"/>
      <c r="K60" s="4"/>
      <c r="L60" s="4"/>
      <c r="M60" s="4"/>
      <c r="N60" s="4"/>
      <c r="O60" s="4"/>
      <c r="P60" s="4"/>
      <c r="Q60" s="152"/>
      <c r="R60" s="152"/>
      <c r="S60" s="152"/>
      <c r="T60" s="152"/>
      <c r="U60" s="152"/>
      <c r="V60" s="152"/>
      <c r="W60" s="152"/>
      <c r="X60" s="152"/>
      <c r="Y60" s="152"/>
      <c r="Z60" s="152"/>
      <c r="AA60" s="152"/>
      <c r="AB60" s="152"/>
      <c r="AC60" s="152"/>
      <c r="AD60" s="152"/>
      <c r="AE60" s="152"/>
      <c r="AF60" s="160"/>
      <c r="AG60" s="160"/>
      <c r="AH60" s="160"/>
      <c r="AI60" s="160"/>
      <c r="AJ60" s="14"/>
    </row>
    <row r="61" spans="1:36">
      <c r="A61" s="4"/>
      <c r="B61" s="4"/>
      <c r="C61" s="4"/>
      <c r="D61" s="4"/>
      <c r="E61" s="4"/>
      <c r="F61" s="4"/>
      <c r="G61" s="4"/>
      <c r="H61" s="4"/>
      <c r="I61" s="4"/>
      <c r="J61" s="4"/>
      <c r="K61" s="4"/>
      <c r="L61" s="4"/>
      <c r="M61" s="4"/>
      <c r="N61" s="4"/>
      <c r="O61" s="4"/>
      <c r="P61" s="4"/>
      <c r="Q61" s="152"/>
      <c r="R61" s="152"/>
      <c r="S61" s="152"/>
      <c r="T61" s="152"/>
      <c r="U61" s="152"/>
      <c r="V61" s="152"/>
      <c r="W61" s="152"/>
      <c r="X61" s="152"/>
      <c r="Y61" s="152"/>
      <c r="Z61" s="152"/>
      <c r="AA61" s="152"/>
      <c r="AB61" s="152"/>
      <c r="AC61" s="152"/>
      <c r="AD61" s="152"/>
      <c r="AE61" s="152"/>
      <c r="AF61" s="160"/>
      <c r="AG61" s="160"/>
      <c r="AH61" s="160"/>
      <c r="AI61" s="160"/>
      <c r="AJ61" s="14"/>
    </row>
    <row r="62" spans="1:36">
      <c r="A62" s="4"/>
      <c r="B62" s="4"/>
      <c r="C62" s="4"/>
      <c r="D62" s="4"/>
      <c r="E62" s="4"/>
      <c r="F62" s="4"/>
      <c r="G62" s="4"/>
      <c r="H62" s="4"/>
      <c r="I62" s="4"/>
      <c r="J62" s="4"/>
      <c r="K62" s="4"/>
      <c r="L62" s="4"/>
      <c r="M62" s="4"/>
      <c r="N62" s="4"/>
      <c r="O62" s="4"/>
      <c r="P62" s="4"/>
      <c r="Q62" s="152"/>
      <c r="R62" s="152"/>
      <c r="S62" s="152"/>
      <c r="T62" s="152"/>
      <c r="U62" s="152"/>
      <c r="V62" s="152"/>
      <c r="W62" s="152"/>
      <c r="X62" s="152"/>
      <c r="Y62" s="152"/>
      <c r="Z62" s="152"/>
      <c r="AA62" s="152"/>
      <c r="AB62" s="152"/>
      <c r="AC62" s="152"/>
      <c r="AD62" s="152"/>
      <c r="AE62" s="152"/>
      <c r="AF62" s="160"/>
      <c r="AG62" s="160"/>
      <c r="AH62" s="160"/>
      <c r="AI62" s="160"/>
      <c r="AJ62" s="14"/>
    </row>
    <row r="63" spans="1:36">
      <c r="A63" s="4"/>
      <c r="B63" s="4"/>
      <c r="C63" s="4"/>
      <c r="D63" s="4"/>
      <c r="E63" s="4"/>
      <c r="F63" s="4"/>
      <c r="G63" s="4"/>
      <c r="H63" s="4"/>
      <c r="I63" s="4"/>
      <c r="J63" s="4"/>
      <c r="K63" s="4"/>
      <c r="L63" s="4"/>
      <c r="M63" s="4"/>
      <c r="N63" s="4"/>
      <c r="O63" s="4"/>
      <c r="P63" s="4"/>
      <c r="Q63" s="152"/>
      <c r="R63" s="152"/>
      <c r="S63" s="152"/>
      <c r="T63" s="152"/>
      <c r="U63" s="152"/>
      <c r="V63" s="152"/>
      <c r="W63" s="152"/>
      <c r="X63" s="152"/>
      <c r="Y63" s="152"/>
      <c r="Z63" s="152"/>
      <c r="AA63" s="152"/>
      <c r="AB63" s="152"/>
      <c r="AC63" s="152"/>
      <c r="AD63" s="152"/>
      <c r="AE63" s="152"/>
      <c r="AF63" s="160"/>
      <c r="AG63" s="160"/>
      <c r="AH63" s="160"/>
      <c r="AI63" s="160"/>
      <c r="AJ63" s="14"/>
    </row>
    <row r="64" spans="1:36">
      <c r="A64" s="4"/>
      <c r="B64" s="4"/>
      <c r="C64" s="4"/>
      <c r="D64" s="4"/>
      <c r="E64" s="4"/>
      <c r="F64" s="4"/>
      <c r="G64" s="4"/>
      <c r="H64" s="4"/>
      <c r="I64" s="4"/>
      <c r="J64" s="4"/>
      <c r="K64" s="4"/>
      <c r="L64" s="4"/>
      <c r="M64" s="4"/>
      <c r="N64" s="4"/>
      <c r="O64" s="4"/>
      <c r="P64" s="4"/>
      <c r="Q64" s="152"/>
      <c r="R64" s="152"/>
      <c r="S64" s="152"/>
      <c r="T64" s="152"/>
      <c r="U64" s="152"/>
      <c r="V64" s="152"/>
      <c r="W64" s="152"/>
      <c r="X64" s="152"/>
      <c r="Y64" s="152"/>
      <c r="Z64" s="152"/>
      <c r="AA64" s="152"/>
      <c r="AB64" s="152"/>
      <c r="AC64" s="152"/>
      <c r="AD64" s="152"/>
      <c r="AE64" s="152"/>
      <c r="AF64" s="160"/>
      <c r="AG64" s="160"/>
      <c r="AH64" s="160"/>
      <c r="AI64" s="160"/>
      <c r="AJ64" s="14"/>
    </row>
    <row r="65" spans="1:36">
      <c r="A65" s="4"/>
      <c r="B65" s="4"/>
      <c r="C65" s="4"/>
      <c r="D65" s="4"/>
      <c r="E65" s="4"/>
      <c r="F65" s="4"/>
      <c r="G65" s="4"/>
      <c r="H65" s="4"/>
      <c r="I65" s="4"/>
      <c r="J65" s="4"/>
      <c r="K65" s="4"/>
      <c r="L65" s="4"/>
      <c r="M65" s="4"/>
      <c r="N65" s="4"/>
      <c r="O65" s="4"/>
      <c r="P65" s="4"/>
      <c r="Q65" s="152"/>
      <c r="R65" s="152"/>
      <c r="S65" s="152"/>
      <c r="T65" s="152"/>
      <c r="U65" s="152"/>
      <c r="V65" s="152"/>
      <c r="W65" s="152"/>
      <c r="X65" s="152"/>
      <c r="Y65" s="152"/>
      <c r="Z65" s="152"/>
      <c r="AA65" s="152"/>
      <c r="AB65" s="152"/>
      <c r="AC65" s="152"/>
      <c r="AD65" s="152"/>
      <c r="AE65" s="152"/>
      <c r="AF65" s="160"/>
      <c r="AG65" s="160"/>
      <c r="AH65" s="160"/>
      <c r="AI65" s="160"/>
      <c r="AJ65" s="14"/>
    </row>
    <row r="66" spans="1:36">
      <c r="A66" s="4"/>
      <c r="B66" s="4"/>
      <c r="C66" s="4"/>
      <c r="D66" s="4"/>
      <c r="E66" s="4"/>
      <c r="F66" s="4"/>
      <c r="G66" s="4"/>
      <c r="H66" s="4"/>
      <c r="I66" s="4"/>
      <c r="J66" s="4"/>
      <c r="K66" s="4"/>
      <c r="L66" s="4"/>
      <c r="M66" s="4"/>
      <c r="N66" s="4"/>
      <c r="O66" s="4"/>
      <c r="P66" s="4"/>
      <c r="Q66" s="152"/>
      <c r="R66" s="152"/>
      <c r="S66" s="152"/>
      <c r="T66" s="152"/>
      <c r="U66" s="152"/>
      <c r="V66" s="152"/>
      <c r="W66" s="152"/>
      <c r="X66" s="152"/>
      <c r="Y66" s="152"/>
      <c r="Z66" s="152"/>
      <c r="AA66" s="152"/>
      <c r="AB66" s="152"/>
      <c r="AC66" s="152"/>
      <c r="AD66" s="152"/>
      <c r="AE66" s="152"/>
      <c r="AF66" s="160"/>
      <c r="AG66" s="160"/>
      <c r="AH66" s="160"/>
      <c r="AI66" s="160"/>
      <c r="AJ66" s="14"/>
    </row>
    <row r="67" spans="1:36">
      <c r="A67" s="4"/>
      <c r="B67" s="4"/>
      <c r="C67" s="4"/>
      <c r="D67" s="4"/>
      <c r="E67" s="4"/>
      <c r="F67" s="4"/>
      <c r="G67" s="4"/>
      <c r="H67" s="4"/>
      <c r="I67" s="4"/>
      <c r="J67" s="4"/>
      <c r="K67" s="4"/>
      <c r="L67" s="4"/>
      <c r="M67" s="4"/>
      <c r="N67" s="4"/>
      <c r="O67" s="4"/>
      <c r="P67" s="4"/>
      <c r="Q67" s="152"/>
      <c r="R67" s="152"/>
      <c r="S67" s="152"/>
      <c r="T67" s="152"/>
      <c r="U67" s="152"/>
      <c r="V67" s="152"/>
      <c r="W67" s="152"/>
      <c r="X67" s="152"/>
      <c r="Y67" s="152"/>
      <c r="Z67" s="152"/>
      <c r="AA67" s="152"/>
      <c r="AB67" s="152"/>
      <c r="AC67" s="152"/>
      <c r="AD67" s="152"/>
      <c r="AE67" s="152"/>
      <c r="AF67" s="160"/>
      <c r="AG67" s="160"/>
      <c r="AH67" s="160"/>
      <c r="AI67" s="160"/>
      <c r="AJ67" s="14"/>
    </row>
    <row r="68" spans="1:36">
      <c r="A68" s="4"/>
      <c r="B68" s="4"/>
      <c r="C68" s="4"/>
      <c r="D68" s="4"/>
      <c r="E68" s="4"/>
      <c r="F68" s="4"/>
      <c r="G68" s="4"/>
      <c r="H68" s="4"/>
      <c r="I68" s="4"/>
      <c r="J68" s="4"/>
      <c r="K68" s="4"/>
      <c r="L68" s="4"/>
      <c r="M68" s="4"/>
      <c r="N68" s="4"/>
      <c r="O68" s="4"/>
      <c r="P68" s="4"/>
      <c r="Q68" s="152"/>
      <c r="R68" s="152"/>
      <c r="S68" s="152"/>
      <c r="T68" s="152"/>
      <c r="U68" s="152"/>
      <c r="V68" s="152"/>
      <c r="W68" s="152"/>
      <c r="X68" s="152"/>
      <c r="Y68" s="152"/>
      <c r="Z68" s="152"/>
      <c r="AA68" s="152"/>
      <c r="AB68" s="152"/>
      <c r="AC68" s="152"/>
      <c r="AD68" s="152"/>
      <c r="AE68" s="152"/>
      <c r="AF68" s="160"/>
      <c r="AG68" s="160"/>
      <c r="AH68" s="160"/>
      <c r="AI68" s="160"/>
      <c r="AJ68" s="14"/>
    </row>
    <row r="69" spans="1:36">
      <c r="A69" s="4"/>
      <c r="B69" s="4"/>
      <c r="C69" s="4"/>
      <c r="D69" s="4"/>
      <c r="E69" s="4"/>
      <c r="F69" s="4"/>
      <c r="G69" s="4"/>
      <c r="H69" s="4"/>
      <c r="I69" s="4"/>
      <c r="J69" s="4"/>
      <c r="K69" s="4"/>
      <c r="L69" s="4"/>
      <c r="M69" s="4"/>
      <c r="N69" s="4"/>
      <c r="O69" s="4"/>
      <c r="P69" s="4"/>
      <c r="Q69" s="152"/>
      <c r="R69" s="152"/>
      <c r="S69" s="152"/>
      <c r="T69" s="152"/>
      <c r="U69" s="152"/>
      <c r="V69" s="152"/>
      <c r="W69" s="152"/>
      <c r="X69" s="152"/>
      <c r="Y69" s="152"/>
      <c r="Z69" s="152"/>
      <c r="AA69" s="152"/>
      <c r="AB69" s="152"/>
      <c r="AC69" s="152"/>
      <c r="AD69" s="152"/>
      <c r="AE69" s="152"/>
      <c r="AF69" s="160"/>
      <c r="AG69" s="160"/>
      <c r="AH69" s="160"/>
      <c r="AI69" s="160"/>
      <c r="AJ69" s="14"/>
    </row>
    <row r="70" spans="1:36">
      <c r="A70" s="4"/>
      <c r="B70" s="4"/>
      <c r="C70" s="4"/>
      <c r="D70" s="4"/>
      <c r="E70" s="4"/>
      <c r="F70" s="4"/>
      <c r="G70" s="4"/>
      <c r="H70" s="4"/>
      <c r="I70" s="4"/>
      <c r="J70" s="4"/>
      <c r="K70" s="4"/>
      <c r="L70" s="4"/>
      <c r="M70" s="4"/>
      <c r="N70" s="4"/>
      <c r="O70" s="4"/>
      <c r="P70" s="4"/>
      <c r="Q70" s="152"/>
      <c r="R70" s="152"/>
      <c r="S70" s="152"/>
      <c r="T70" s="152"/>
      <c r="U70" s="152"/>
      <c r="V70" s="152"/>
      <c r="W70" s="152"/>
      <c r="X70" s="152"/>
      <c r="Y70" s="152"/>
      <c r="Z70" s="152"/>
      <c r="AA70" s="152"/>
      <c r="AB70" s="152"/>
      <c r="AC70" s="152"/>
      <c r="AD70" s="152"/>
      <c r="AE70" s="152"/>
      <c r="AF70" s="160"/>
      <c r="AG70" s="160"/>
      <c r="AH70" s="160"/>
      <c r="AI70" s="160"/>
      <c r="AJ70" s="14"/>
    </row>
    <row r="71" spans="1:36">
      <c r="A71" s="4"/>
      <c r="B71" s="4"/>
      <c r="C71" s="4"/>
      <c r="D71" s="4"/>
      <c r="E71" s="4"/>
      <c r="F71" s="4"/>
      <c r="G71" s="4"/>
      <c r="H71" s="4"/>
      <c r="I71" s="4"/>
      <c r="J71" s="4"/>
      <c r="K71" s="4"/>
      <c r="L71" s="4"/>
      <c r="M71" s="4"/>
      <c r="N71" s="4"/>
      <c r="O71" s="4"/>
      <c r="P71" s="4"/>
      <c r="Q71" s="152"/>
      <c r="R71" s="152"/>
      <c r="S71" s="152"/>
      <c r="T71" s="152"/>
      <c r="U71" s="152"/>
      <c r="V71" s="152"/>
      <c r="W71" s="152"/>
      <c r="X71" s="152"/>
      <c r="Y71" s="152"/>
      <c r="Z71" s="152"/>
      <c r="AA71" s="152"/>
      <c r="AB71" s="152"/>
      <c r="AC71" s="152"/>
      <c r="AD71" s="152"/>
      <c r="AE71" s="152"/>
      <c r="AF71" s="160"/>
      <c r="AG71" s="160"/>
      <c r="AH71" s="160"/>
      <c r="AI71" s="160"/>
      <c r="AJ71" s="14"/>
    </row>
    <row r="72" spans="1:36">
      <c r="A72" s="4"/>
      <c r="B72" s="4"/>
      <c r="C72" s="4"/>
      <c r="D72" s="4"/>
      <c r="E72" s="4"/>
      <c r="F72" s="4"/>
      <c r="G72" s="4"/>
      <c r="H72" s="4"/>
      <c r="I72" s="4"/>
      <c r="J72" s="4"/>
      <c r="K72" s="4"/>
      <c r="L72" s="4"/>
      <c r="M72" s="4"/>
      <c r="N72" s="4"/>
      <c r="O72" s="4"/>
      <c r="P72" s="4"/>
      <c r="Q72" s="152"/>
      <c r="R72" s="152"/>
      <c r="S72" s="152"/>
      <c r="T72" s="152"/>
      <c r="U72" s="152"/>
      <c r="V72" s="152"/>
      <c r="W72" s="152"/>
      <c r="X72" s="152"/>
      <c r="Y72" s="152"/>
      <c r="Z72" s="152"/>
      <c r="AA72" s="152"/>
      <c r="AB72" s="152"/>
      <c r="AC72" s="152"/>
      <c r="AD72" s="152"/>
      <c r="AE72" s="152"/>
      <c r="AF72" s="160"/>
      <c r="AG72" s="160"/>
      <c r="AH72" s="160"/>
      <c r="AI72" s="160"/>
      <c r="AJ72" s="14"/>
    </row>
    <row r="73" spans="1:36">
      <c r="A73" s="4"/>
      <c r="B73" s="4"/>
      <c r="C73" s="4"/>
      <c r="D73" s="4"/>
      <c r="E73" s="4"/>
      <c r="F73" s="4"/>
      <c r="G73" s="4"/>
      <c r="H73" s="4"/>
      <c r="I73" s="4"/>
      <c r="J73" s="4"/>
      <c r="K73" s="4"/>
      <c r="L73" s="4"/>
      <c r="M73" s="4"/>
      <c r="N73" s="4"/>
      <c r="O73" s="4"/>
      <c r="P73" s="4"/>
      <c r="Q73" s="152"/>
      <c r="R73" s="152"/>
      <c r="S73" s="152"/>
      <c r="T73" s="152"/>
      <c r="U73" s="152"/>
      <c r="V73" s="152"/>
      <c r="W73" s="152"/>
      <c r="X73" s="152"/>
      <c r="Y73" s="152"/>
      <c r="Z73" s="152"/>
      <c r="AA73" s="152"/>
      <c r="AB73" s="152"/>
      <c r="AC73" s="152"/>
      <c r="AD73" s="152"/>
      <c r="AE73" s="152"/>
      <c r="AF73" s="160"/>
      <c r="AG73" s="160"/>
      <c r="AH73" s="160"/>
      <c r="AI73" s="160"/>
      <c r="AJ73" s="14"/>
    </row>
    <row r="74" spans="1:36">
      <c r="A74" s="4"/>
      <c r="B74" s="4"/>
      <c r="C74" s="4"/>
      <c r="D74" s="4"/>
      <c r="E74" s="4"/>
      <c r="F74" s="4"/>
      <c r="G74" s="4"/>
      <c r="H74" s="4"/>
      <c r="I74" s="4"/>
      <c r="J74" s="4"/>
      <c r="K74" s="4"/>
      <c r="L74" s="4"/>
      <c r="M74" s="4"/>
      <c r="N74" s="4"/>
      <c r="O74" s="4"/>
      <c r="P74" s="4"/>
      <c r="Q74" s="152"/>
      <c r="R74" s="152"/>
      <c r="S74" s="152"/>
      <c r="T74" s="152"/>
      <c r="U74" s="152"/>
      <c r="V74" s="152"/>
      <c r="W74" s="152"/>
      <c r="X74" s="152"/>
      <c r="Y74" s="152"/>
      <c r="Z74" s="152"/>
      <c r="AA74" s="152"/>
      <c r="AB74" s="152"/>
      <c r="AC74" s="152"/>
      <c r="AD74" s="152"/>
      <c r="AE74" s="152"/>
      <c r="AF74" s="160"/>
      <c r="AG74" s="160"/>
      <c r="AH74" s="160"/>
      <c r="AI74" s="160"/>
      <c r="AJ74" s="14"/>
    </row>
    <row r="75" spans="1:36">
      <c r="A75" s="4"/>
      <c r="B75" s="4"/>
      <c r="C75" s="4"/>
      <c r="D75" s="4"/>
      <c r="E75" s="4"/>
      <c r="F75" s="4"/>
      <c r="G75" s="4"/>
      <c r="H75" s="4"/>
      <c r="I75" s="4"/>
      <c r="J75" s="4"/>
      <c r="K75" s="4"/>
      <c r="L75" s="4"/>
      <c r="M75" s="4"/>
      <c r="N75" s="4"/>
      <c r="O75" s="4"/>
      <c r="P75" s="4"/>
      <c r="Q75" s="152"/>
      <c r="R75" s="152"/>
      <c r="S75" s="152"/>
      <c r="T75" s="152"/>
      <c r="U75" s="152"/>
      <c r="V75" s="152"/>
      <c r="W75" s="152"/>
      <c r="X75" s="152"/>
      <c r="Y75" s="152"/>
      <c r="Z75" s="152"/>
      <c r="AA75" s="152"/>
      <c r="AB75" s="152"/>
      <c r="AC75" s="152"/>
      <c r="AD75" s="152"/>
      <c r="AE75" s="152"/>
      <c r="AF75" s="160"/>
      <c r="AG75" s="160"/>
      <c r="AH75" s="160"/>
      <c r="AI75" s="160"/>
      <c r="AJ75" s="14"/>
    </row>
    <row r="76" spans="1:36">
      <c r="A76" s="4"/>
      <c r="B76" s="4"/>
      <c r="C76" s="4"/>
      <c r="D76" s="4"/>
      <c r="E76" s="4"/>
      <c r="F76" s="4"/>
      <c r="G76" s="4"/>
      <c r="H76" s="4"/>
      <c r="I76" s="4"/>
      <c r="J76" s="4"/>
      <c r="K76" s="4"/>
      <c r="L76" s="4"/>
      <c r="M76" s="4"/>
      <c r="N76" s="4"/>
      <c r="O76" s="4"/>
      <c r="P76" s="4"/>
      <c r="Q76" s="152"/>
      <c r="R76" s="152"/>
      <c r="S76" s="152"/>
      <c r="T76" s="152"/>
      <c r="U76" s="152"/>
      <c r="V76" s="152"/>
      <c r="W76" s="152"/>
      <c r="X76" s="152"/>
      <c r="Y76" s="152"/>
      <c r="Z76" s="152"/>
      <c r="AA76" s="152"/>
      <c r="AB76" s="152"/>
      <c r="AC76" s="152"/>
      <c r="AD76" s="152"/>
      <c r="AE76" s="152"/>
      <c r="AF76" s="160"/>
      <c r="AG76" s="160"/>
      <c r="AH76" s="160"/>
      <c r="AI76" s="160"/>
      <c r="AJ76" s="14"/>
    </row>
    <row r="77" spans="1:36">
      <c r="A77" s="4"/>
      <c r="B77" s="4"/>
      <c r="C77" s="4"/>
      <c r="D77" s="4"/>
      <c r="E77" s="4"/>
      <c r="F77" s="4"/>
      <c r="G77" s="4"/>
      <c r="H77" s="4"/>
      <c r="I77" s="4"/>
      <c r="J77" s="4"/>
      <c r="K77" s="4"/>
      <c r="L77" s="4"/>
      <c r="M77" s="4"/>
      <c r="N77" s="4"/>
      <c r="O77" s="4"/>
      <c r="P77" s="4"/>
      <c r="Q77" s="152"/>
      <c r="R77" s="152"/>
      <c r="S77" s="152"/>
      <c r="T77" s="152"/>
      <c r="U77" s="152"/>
      <c r="V77" s="152"/>
      <c r="W77" s="152"/>
      <c r="X77" s="152"/>
      <c r="Y77" s="152"/>
      <c r="Z77" s="152"/>
      <c r="AA77" s="152"/>
      <c r="AB77" s="152"/>
      <c r="AC77" s="152"/>
      <c r="AD77" s="152"/>
      <c r="AE77" s="152"/>
      <c r="AF77" s="160"/>
      <c r="AG77" s="160"/>
      <c r="AH77" s="160"/>
      <c r="AI77" s="160"/>
      <c r="AJ77" s="14"/>
    </row>
    <row r="78" spans="1:36">
      <c r="A78" s="4"/>
      <c r="B78" s="4"/>
      <c r="C78" s="4"/>
      <c r="D78" s="4"/>
      <c r="E78" s="4"/>
      <c r="F78" s="4"/>
      <c r="G78" s="4"/>
      <c r="H78" s="4"/>
      <c r="I78" s="4"/>
      <c r="J78" s="4"/>
      <c r="K78" s="4"/>
      <c r="L78" s="4"/>
      <c r="M78" s="4"/>
      <c r="N78" s="4"/>
      <c r="O78" s="4"/>
      <c r="P78" s="4"/>
      <c r="Q78" s="152"/>
      <c r="R78" s="152"/>
      <c r="S78" s="152"/>
      <c r="T78" s="152"/>
      <c r="U78" s="152"/>
      <c r="V78" s="152"/>
      <c r="W78" s="152"/>
      <c r="X78" s="152"/>
      <c r="Y78" s="152"/>
      <c r="Z78" s="152"/>
      <c r="AA78" s="152"/>
      <c r="AB78" s="152"/>
      <c r="AC78" s="152"/>
      <c r="AD78" s="152"/>
      <c r="AE78" s="152"/>
      <c r="AF78" s="160"/>
      <c r="AG78" s="160"/>
      <c r="AH78" s="160"/>
      <c r="AI78" s="160"/>
      <c r="AJ78" s="14"/>
    </row>
    <row r="79" spans="1:36">
      <c r="A79" s="4"/>
      <c r="B79" s="4"/>
      <c r="C79" s="4"/>
      <c r="D79" s="4"/>
      <c r="E79" s="4"/>
      <c r="F79" s="4"/>
      <c r="G79" s="4"/>
      <c r="H79" s="4"/>
      <c r="I79" s="4"/>
      <c r="J79" s="4"/>
      <c r="K79" s="4"/>
      <c r="L79" s="4"/>
      <c r="M79" s="4"/>
      <c r="N79" s="4"/>
      <c r="O79" s="4"/>
      <c r="P79" s="4"/>
      <c r="Q79" s="152"/>
      <c r="R79" s="152"/>
      <c r="S79" s="152"/>
      <c r="T79" s="152"/>
      <c r="U79" s="152"/>
      <c r="V79" s="152"/>
      <c r="W79" s="152"/>
      <c r="X79" s="152"/>
      <c r="Y79" s="152"/>
      <c r="Z79" s="152"/>
      <c r="AA79" s="152"/>
      <c r="AB79" s="152"/>
      <c r="AC79" s="152"/>
      <c r="AD79" s="152"/>
      <c r="AE79" s="152"/>
      <c r="AF79" s="160"/>
      <c r="AG79" s="160"/>
      <c r="AH79" s="160"/>
      <c r="AI79" s="160"/>
      <c r="AJ79" s="14"/>
    </row>
    <row r="80" spans="1:36">
      <c r="A80" s="4"/>
      <c r="B80" s="4"/>
      <c r="C80" s="4"/>
      <c r="D80" s="4"/>
      <c r="E80" s="4"/>
      <c r="F80" s="4"/>
      <c r="G80" s="4"/>
      <c r="H80" s="4"/>
      <c r="I80" s="4"/>
      <c r="J80" s="4"/>
      <c r="K80" s="4"/>
      <c r="L80" s="4"/>
      <c r="M80" s="4"/>
      <c r="N80" s="4"/>
      <c r="O80" s="4"/>
      <c r="P80" s="4"/>
      <c r="Q80" s="152"/>
      <c r="R80" s="152"/>
      <c r="S80" s="152"/>
      <c r="T80" s="152"/>
      <c r="U80" s="152"/>
      <c r="V80" s="152"/>
      <c r="W80" s="152"/>
      <c r="X80" s="152"/>
      <c r="Y80" s="152"/>
      <c r="Z80" s="152"/>
      <c r="AA80" s="152"/>
      <c r="AB80" s="152"/>
      <c r="AC80" s="152"/>
      <c r="AD80" s="152"/>
      <c r="AE80" s="152"/>
      <c r="AF80" s="160"/>
      <c r="AG80" s="160"/>
      <c r="AH80" s="160"/>
      <c r="AI80" s="160"/>
      <c r="AJ80" s="14"/>
    </row>
    <row r="81" spans="1:36">
      <c r="A81" s="4"/>
      <c r="B81" s="4"/>
      <c r="C81" s="4"/>
      <c r="D81" s="4"/>
      <c r="E81" s="4"/>
      <c r="F81" s="4"/>
      <c r="G81" s="4"/>
      <c r="H81" s="4"/>
      <c r="I81" s="4"/>
      <c r="J81" s="4"/>
      <c r="K81" s="4"/>
      <c r="L81" s="4"/>
      <c r="M81" s="4"/>
      <c r="N81" s="4"/>
      <c r="O81" s="4"/>
      <c r="P81" s="4"/>
      <c r="Q81" s="152"/>
      <c r="R81" s="152"/>
      <c r="S81" s="152"/>
      <c r="T81" s="152"/>
      <c r="U81" s="152"/>
      <c r="V81" s="152"/>
      <c r="W81" s="152"/>
      <c r="X81" s="152"/>
      <c r="Y81" s="152"/>
      <c r="Z81" s="152"/>
      <c r="AA81" s="152"/>
      <c r="AB81" s="152"/>
      <c r="AC81" s="152"/>
      <c r="AD81" s="152"/>
      <c r="AE81" s="152"/>
      <c r="AF81" s="160"/>
      <c r="AG81" s="160"/>
      <c r="AH81" s="160"/>
      <c r="AI81" s="160"/>
      <c r="AJ81" s="14"/>
    </row>
    <row r="82" spans="1:36">
      <c r="A82" s="4"/>
      <c r="B82" s="4"/>
      <c r="C82" s="4"/>
      <c r="D82" s="4"/>
      <c r="E82" s="4"/>
      <c r="F82" s="4"/>
      <c r="G82" s="4"/>
      <c r="H82" s="4"/>
      <c r="I82" s="4"/>
      <c r="J82" s="4"/>
      <c r="K82" s="4"/>
      <c r="L82" s="4"/>
      <c r="M82" s="4"/>
      <c r="N82" s="4"/>
      <c r="O82" s="4"/>
      <c r="P82" s="4"/>
      <c r="Q82" s="152"/>
      <c r="R82" s="152"/>
      <c r="S82" s="152"/>
      <c r="T82" s="152"/>
      <c r="U82" s="152"/>
      <c r="V82" s="152"/>
      <c r="W82" s="152"/>
      <c r="X82" s="152"/>
      <c r="Y82" s="152"/>
      <c r="Z82" s="152"/>
      <c r="AA82" s="152"/>
      <c r="AB82" s="152"/>
      <c r="AC82" s="152"/>
      <c r="AD82" s="152"/>
      <c r="AE82" s="152"/>
      <c r="AF82" s="160"/>
      <c r="AG82" s="160"/>
      <c r="AH82" s="160"/>
      <c r="AI82" s="160"/>
      <c r="AJ82" s="14"/>
    </row>
    <row r="83" spans="1:36">
      <c r="A83" s="4"/>
      <c r="B83" s="4"/>
      <c r="C83" s="4"/>
      <c r="D83" s="4"/>
      <c r="E83" s="4"/>
      <c r="F83" s="4"/>
      <c r="G83" s="4"/>
      <c r="H83" s="4"/>
      <c r="I83" s="4"/>
      <c r="J83" s="4"/>
      <c r="K83" s="4"/>
      <c r="L83" s="4"/>
      <c r="M83" s="4"/>
      <c r="N83" s="4"/>
      <c r="O83" s="4"/>
      <c r="P83" s="4"/>
      <c r="Q83" s="152"/>
      <c r="R83" s="152"/>
      <c r="S83" s="152"/>
      <c r="T83" s="152"/>
      <c r="U83" s="152"/>
      <c r="V83" s="152"/>
      <c r="W83" s="152"/>
      <c r="X83" s="152"/>
      <c r="Y83" s="152"/>
      <c r="Z83" s="152"/>
      <c r="AA83" s="152"/>
      <c r="AB83" s="152"/>
      <c r="AC83" s="152"/>
      <c r="AD83" s="152"/>
      <c r="AE83" s="152"/>
      <c r="AF83" s="160"/>
      <c r="AG83" s="160"/>
      <c r="AH83" s="160"/>
      <c r="AI83" s="160"/>
      <c r="AJ83" s="14"/>
    </row>
    <row r="84" spans="1:36">
      <c r="A84" s="4"/>
      <c r="B84" s="4"/>
      <c r="C84" s="4"/>
      <c r="D84" s="4"/>
      <c r="E84" s="4"/>
      <c r="F84" s="4"/>
      <c r="G84" s="4"/>
      <c r="H84" s="4"/>
      <c r="I84" s="4"/>
      <c r="J84" s="4"/>
      <c r="K84" s="4"/>
      <c r="L84" s="4"/>
      <c r="M84" s="4"/>
      <c r="N84" s="4"/>
      <c r="O84" s="4"/>
      <c r="P84" s="4"/>
      <c r="Q84" s="152"/>
      <c r="R84" s="152"/>
      <c r="S84" s="152"/>
      <c r="T84" s="152"/>
      <c r="U84" s="152"/>
      <c r="V84" s="152"/>
      <c r="W84" s="152"/>
      <c r="X84" s="152"/>
      <c r="Y84" s="152"/>
      <c r="Z84" s="152"/>
      <c r="AA84" s="152"/>
      <c r="AB84" s="152"/>
      <c r="AC84" s="152"/>
      <c r="AD84" s="152"/>
      <c r="AE84" s="152"/>
      <c r="AF84" s="160"/>
      <c r="AG84" s="160"/>
      <c r="AH84" s="160"/>
      <c r="AI84" s="160"/>
      <c r="AJ84" s="14"/>
    </row>
    <row r="85" spans="1:36">
      <c r="A85" s="4"/>
      <c r="B85" s="4"/>
      <c r="C85" s="4"/>
      <c r="D85" s="4"/>
      <c r="E85" s="4"/>
      <c r="F85" s="4"/>
      <c r="G85" s="4"/>
      <c r="H85" s="4"/>
      <c r="I85" s="4"/>
      <c r="J85" s="4"/>
      <c r="K85" s="4"/>
      <c r="L85" s="4"/>
      <c r="M85" s="4"/>
      <c r="N85" s="4"/>
      <c r="O85" s="4"/>
      <c r="P85" s="4"/>
      <c r="Q85" s="152"/>
      <c r="R85" s="152"/>
      <c r="S85" s="152"/>
      <c r="T85" s="152"/>
      <c r="U85" s="152"/>
      <c r="V85" s="152"/>
      <c r="W85" s="152"/>
      <c r="X85" s="152"/>
      <c r="Y85" s="152"/>
      <c r="Z85" s="152"/>
      <c r="AA85" s="152"/>
      <c r="AB85" s="152"/>
      <c r="AC85" s="152"/>
      <c r="AD85" s="152"/>
      <c r="AE85" s="152"/>
      <c r="AF85" s="160"/>
      <c r="AG85" s="160"/>
      <c r="AH85" s="160"/>
      <c r="AI85" s="160"/>
      <c r="AJ85" s="14"/>
    </row>
    <row r="86" spans="1:36">
      <c r="A86" s="4"/>
      <c r="B86" s="4"/>
      <c r="C86" s="4"/>
      <c r="D86" s="4"/>
      <c r="E86" s="4"/>
      <c r="F86" s="4"/>
      <c r="G86" s="4"/>
      <c r="H86" s="4"/>
      <c r="I86" s="4"/>
      <c r="J86" s="4"/>
      <c r="K86" s="4"/>
      <c r="L86" s="4"/>
      <c r="M86" s="4"/>
      <c r="N86" s="4"/>
      <c r="O86" s="4"/>
      <c r="P86" s="4"/>
      <c r="Q86" s="152"/>
      <c r="R86" s="152"/>
      <c r="S86" s="152"/>
      <c r="T86" s="152"/>
      <c r="U86" s="152"/>
      <c r="V86" s="152"/>
      <c r="W86" s="152"/>
      <c r="X86" s="152"/>
      <c r="Y86" s="152"/>
      <c r="Z86" s="152"/>
      <c r="AA86" s="152"/>
      <c r="AB86" s="152"/>
      <c r="AC86" s="152"/>
      <c r="AD86" s="152"/>
      <c r="AE86" s="152"/>
      <c r="AF86" s="160"/>
      <c r="AG86" s="160"/>
      <c r="AH86" s="160"/>
      <c r="AI86" s="160"/>
      <c r="AJ86" s="14"/>
    </row>
    <row r="87" spans="1:36">
      <c r="A87" s="4"/>
      <c r="B87" s="4"/>
      <c r="C87" s="4"/>
      <c r="D87" s="4"/>
      <c r="E87" s="4"/>
      <c r="F87" s="4"/>
      <c r="G87" s="4"/>
      <c r="H87" s="4"/>
      <c r="I87" s="4"/>
      <c r="J87" s="4"/>
      <c r="K87" s="4"/>
      <c r="L87" s="4"/>
      <c r="M87" s="4"/>
      <c r="N87" s="4"/>
      <c r="O87" s="4"/>
      <c r="P87" s="4"/>
      <c r="Q87" s="152"/>
      <c r="R87" s="152"/>
      <c r="S87" s="152"/>
      <c r="T87" s="152"/>
      <c r="U87" s="152"/>
      <c r="V87" s="152"/>
      <c r="W87" s="152"/>
      <c r="X87" s="152"/>
      <c r="Y87" s="152"/>
      <c r="Z87" s="152"/>
      <c r="AA87" s="152"/>
      <c r="AB87" s="152"/>
      <c r="AC87" s="152"/>
      <c r="AD87" s="152"/>
      <c r="AE87" s="152"/>
      <c r="AF87" s="160"/>
      <c r="AG87" s="160"/>
      <c r="AH87" s="160"/>
      <c r="AI87" s="160"/>
      <c r="AJ87" s="14"/>
    </row>
    <row r="88" spans="1:36">
      <c r="A88" s="4"/>
      <c r="B88" s="4"/>
      <c r="C88" s="4"/>
      <c r="D88" s="4"/>
      <c r="E88" s="4"/>
      <c r="F88" s="4"/>
      <c r="G88" s="4"/>
      <c r="H88" s="4"/>
      <c r="I88" s="4"/>
      <c r="J88" s="4"/>
      <c r="K88" s="4"/>
      <c r="L88" s="4"/>
      <c r="M88" s="4"/>
      <c r="N88" s="4"/>
      <c r="O88" s="4"/>
      <c r="P88" s="4"/>
      <c r="Q88" s="152"/>
      <c r="R88" s="152"/>
      <c r="S88" s="152"/>
      <c r="T88" s="152"/>
      <c r="U88" s="152"/>
      <c r="V88" s="152"/>
      <c r="W88" s="152"/>
      <c r="X88" s="152"/>
      <c r="Y88" s="152"/>
      <c r="Z88" s="152"/>
      <c r="AA88" s="152"/>
      <c r="AB88" s="152"/>
      <c r="AC88" s="152"/>
      <c r="AD88" s="152"/>
      <c r="AE88" s="152"/>
      <c r="AF88" s="160"/>
      <c r="AG88" s="160"/>
      <c r="AH88" s="160"/>
      <c r="AI88" s="160"/>
      <c r="AJ88" s="14"/>
    </row>
    <row r="89" spans="1:36">
      <c r="A89" s="4"/>
      <c r="B89" s="4"/>
      <c r="C89" s="4"/>
      <c r="D89" s="4"/>
      <c r="E89" s="4"/>
      <c r="F89" s="4"/>
      <c r="G89" s="4"/>
      <c r="H89" s="4"/>
      <c r="I89" s="4"/>
      <c r="J89" s="4"/>
      <c r="K89" s="4"/>
      <c r="L89" s="4"/>
      <c r="M89" s="4"/>
      <c r="N89" s="4"/>
      <c r="O89" s="4"/>
      <c r="P89" s="4"/>
      <c r="Q89" s="152"/>
      <c r="R89" s="152"/>
      <c r="S89" s="152"/>
      <c r="T89" s="152"/>
      <c r="U89" s="152"/>
      <c r="V89" s="152"/>
      <c r="W89" s="152"/>
      <c r="X89" s="152"/>
      <c r="Y89" s="152"/>
      <c r="Z89" s="152"/>
      <c r="AA89" s="152"/>
      <c r="AB89" s="152"/>
      <c r="AC89" s="152"/>
      <c r="AD89" s="152"/>
      <c r="AE89" s="152"/>
      <c r="AF89" s="160"/>
      <c r="AG89" s="160"/>
      <c r="AH89" s="160"/>
      <c r="AI89" s="160"/>
      <c r="AJ89" s="14"/>
    </row>
    <row r="90" spans="1:36">
      <c r="A90" s="4"/>
      <c r="B90" s="4"/>
      <c r="C90" s="4"/>
      <c r="D90" s="4"/>
      <c r="E90" s="4"/>
      <c r="F90" s="4"/>
      <c r="G90" s="4"/>
      <c r="H90" s="4"/>
      <c r="I90" s="4"/>
      <c r="J90" s="4"/>
      <c r="K90" s="4"/>
      <c r="L90" s="4"/>
      <c r="M90" s="4"/>
      <c r="N90" s="4"/>
      <c r="O90" s="4"/>
      <c r="P90" s="4"/>
      <c r="Q90" s="152"/>
      <c r="R90" s="152"/>
      <c r="S90" s="152"/>
      <c r="T90" s="152"/>
      <c r="U90" s="152"/>
      <c r="V90" s="152"/>
      <c r="W90" s="152"/>
      <c r="X90" s="152"/>
      <c r="Y90" s="152"/>
      <c r="Z90" s="152"/>
      <c r="AA90" s="152"/>
      <c r="AB90" s="152"/>
      <c r="AC90" s="152"/>
      <c r="AD90" s="152"/>
      <c r="AE90" s="152"/>
      <c r="AF90" s="160"/>
      <c r="AG90" s="160"/>
      <c r="AH90" s="160"/>
      <c r="AI90" s="160"/>
      <c r="AJ90" s="14"/>
    </row>
    <row r="91" spans="1:36">
      <c r="A91" s="4"/>
      <c r="B91" s="4"/>
      <c r="C91" s="4"/>
      <c r="D91" s="4"/>
      <c r="E91" s="4"/>
      <c r="F91" s="4"/>
      <c r="G91" s="4"/>
      <c r="H91" s="4"/>
      <c r="I91" s="4"/>
      <c r="J91" s="4"/>
      <c r="K91" s="4"/>
      <c r="L91" s="4"/>
      <c r="M91" s="4"/>
      <c r="N91" s="4"/>
      <c r="O91" s="4"/>
      <c r="P91" s="4"/>
      <c r="Q91" s="152"/>
      <c r="R91" s="152"/>
      <c r="S91" s="152"/>
      <c r="T91" s="152"/>
      <c r="U91" s="152"/>
      <c r="V91" s="152"/>
      <c r="W91" s="152"/>
      <c r="X91" s="152"/>
      <c r="Y91" s="152"/>
      <c r="Z91" s="152"/>
      <c r="AA91" s="152"/>
      <c r="AB91" s="152"/>
      <c r="AC91" s="152"/>
      <c r="AD91" s="152"/>
      <c r="AE91" s="152"/>
      <c r="AF91" s="160"/>
      <c r="AG91" s="160"/>
      <c r="AH91" s="160"/>
      <c r="AI91" s="160"/>
      <c r="AJ91" s="14"/>
    </row>
    <row r="92" spans="1:36">
      <c r="A92" s="4"/>
      <c r="B92" s="4"/>
      <c r="C92" s="4"/>
      <c r="D92" s="4"/>
      <c r="E92" s="4"/>
      <c r="F92" s="4"/>
      <c r="G92" s="4"/>
      <c r="H92" s="4"/>
      <c r="I92" s="4"/>
      <c r="J92" s="4"/>
      <c r="K92" s="4"/>
      <c r="L92" s="4"/>
      <c r="M92" s="4"/>
      <c r="N92" s="4"/>
      <c r="O92" s="4"/>
      <c r="P92" s="4"/>
      <c r="Q92" s="152"/>
      <c r="R92" s="152"/>
      <c r="S92" s="152"/>
      <c r="T92" s="152"/>
      <c r="U92" s="152"/>
      <c r="V92" s="152"/>
      <c r="W92" s="152"/>
      <c r="X92" s="152"/>
      <c r="Y92" s="152"/>
      <c r="Z92" s="152"/>
      <c r="AA92" s="152"/>
      <c r="AB92" s="152"/>
      <c r="AC92" s="152"/>
      <c r="AD92" s="152"/>
      <c r="AE92" s="152"/>
      <c r="AF92" s="160"/>
      <c r="AG92" s="160"/>
      <c r="AH92" s="160"/>
      <c r="AI92" s="160"/>
      <c r="AJ92" s="14"/>
    </row>
    <row r="93" spans="1:36">
      <c r="A93" s="4"/>
      <c r="B93" s="4"/>
      <c r="C93" s="4"/>
      <c r="D93" s="4"/>
      <c r="E93" s="4"/>
      <c r="F93" s="4"/>
      <c r="G93" s="4"/>
      <c r="H93" s="4"/>
      <c r="I93" s="4"/>
      <c r="J93" s="4"/>
      <c r="K93" s="4"/>
      <c r="L93" s="4"/>
      <c r="M93" s="4"/>
      <c r="N93" s="4"/>
      <c r="O93" s="4"/>
      <c r="P93" s="4"/>
      <c r="Q93" s="152"/>
      <c r="R93" s="152"/>
      <c r="S93" s="152"/>
      <c r="T93" s="152"/>
      <c r="U93" s="152"/>
      <c r="V93" s="152"/>
      <c r="W93" s="152"/>
      <c r="X93" s="152"/>
      <c r="Y93" s="152"/>
      <c r="Z93" s="152"/>
      <c r="AA93" s="152"/>
      <c r="AB93" s="152"/>
      <c r="AC93" s="152"/>
      <c r="AD93" s="152"/>
      <c r="AE93" s="152"/>
      <c r="AF93" s="160"/>
      <c r="AG93" s="160"/>
      <c r="AH93" s="160"/>
      <c r="AI93" s="160"/>
      <c r="AJ93" s="14"/>
    </row>
    <row r="94" spans="1:36">
      <c r="A94" s="4"/>
      <c r="B94" s="4"/>
      <c r="C94" s="4"/>
      <c r="D94" s="4"/>
      <c r="E94" s="4"/>
      <c r="F94" s="4"/>
      <c r="G94" s="4"/>
      <c r="H94" s="4"/>
      <c r="I94" s="4"/>
      <c r="J94" s="4"/>
      <c r="K94" s="4"/>
      <c r="L94" s="4"/>
      <c r="M94" s="4"/>
      <c r="N94" s="4"/>
      <c r="O94" s="4"/>
      <c r="P94" s="4"/>
      <c r="Q94" s="152"/>
      <c r="R94" s="152"/>
      <c r="S94" s="152"/>
      <c r="T94" s="152"/>
      <c r="U94" s="152"/>
      <c r="V94" s="152"/>
      <c r="W94" s="152"/>
      <c r="X94" s="152"/>
      <c r="Y94" s="152"/>
      <c r="Z94" s="152"/>
      <c r="AA94" s="152"/>
      <c r="AB94" s="152"/>
      <c r="AC94" s="152"/>
      <c r="AD94" s="152"/>
      <c r="AE94" s="152"/>
      <c r="AF94" s="160"/>
      <c r="AG94" s="160"/>
      <c r="AH94" s="160"/>
      <c r="AI94" s="160"/>
      <c r="AJ94" s="14"/>
    </row>
    <row r="95" spans="1:36">
      <c r="A95" s="4"/>
      <c r="B95" s="4"/>
      <c r="C95" s="4"/>
      <c r="D95" s="4"/>
      <c r="E95" s="4"/>
      <c r="F95" s="4"/>
      <c r="G95" s="4"/>
      <c r="H95" s="4"/>
      <c r="I95" s="4"/>
      <c r="J95" s="4"/>
      <c r="K95" s="4"/>
      <c r="L95" s="4"/>
      <c r="M95" s="4"/>
      <c r="N95" s="4"/>
      <c r="O95" s="4"/>
      <c r="P95" s="4"/>
      <c r="Q95" s="152"/>
      <c r="R95" s="152"/>
      <c r="S95" s="152"/>
      <c r="T95" s="152"/>
      <c r="U95" s="152"/>
      <c r="V95" s="152"/>
      <c r="W95" s="152"/>
      <c r="X95" s="152"/>
      <c r="Y95" s="152"/>
      <c r="Z95" s="152"/>
      <c r="AA95" s="152"/>
      <c r="AB95" s="152"/>
      <c r="AC95" s="152"/>
      <c r="AD95" s="152"/>
      <c r="AE95" s="152"/>
      <c r="AF95" s="160"/>
      <c r="AG95" s="160"/>
      <c r="AH95" s="160"/>
      <c r="AI95" s="160"/>
      <c r="AJ95" s="14"/>
    </row>
    <row r="96" spans="1:36">
      <c r="A96" s="4"/>
      <c r="B96" s="4"/>
      <c r="C96" s="4"/>
      <c r="D96" s="4"/>
      <c r="E96" s="4"/>
      <c r="F96" s="4"/>
      <c r="G96" s="4"/>
      <c r="H96" s="4"/>
      <c r="I96" s="4"/>
      <c r="J96" s="4"/>
      <c r="K96" s="4"/>
      <c r="L96" s="4"/>
      <c r="M96" s="4"/>
      <c r="N96" s="4"/>
      <c r="O96" s="4"/>
      <c r="P96" s="4"/>
      <c r="Q96" s="152"/>
      <c r="R96" s="152"/>
      <c r="S96" s="152"/>
      <c r="T96" s="152"/>
      <c r="U96" s="152"/>
      <c r="V96" s="152"/>
      <c r="W96" s="152"/>
      <c r="X96" s="152"/>
      <c r="Y96" s="152"/>
      <c r="Z96" s="152"/>
      <c r="AA96" s="152"/>
      <c r="AB96" s="152"/>
      <c r="AC96" s="152"/>
      <c r="AD96" s="152"/>
      <c r="AE96" s="152"/>
      <c r="AF96" s="160"/>
      <c r="AG96" s="160"/>
      <c r="AH96" s="160"/>
      <c r="AI96" s="160"/>
      <c r="AJ96" s="14"/>
    </row>
    <row r="97" spans="1:36">
      <c r="A97" s="4"/>
      <c r="B97" s="4"/>
      <c r="C97" s="4"/>
      <c r="D97" s="4"/>
      <c r="E97" s="4"/>
      <c r="F97" s="4"/>
      <c r="G97" s="4"/>
      <c r="H97" s="4"/>
      <c r="I97" s="4"/>
      <c r="J97" s="4"/>
      <c r="K97" s="4"/>
      <c r="L97" s="4"/>
      <c r="M97" s="4"/>
      <c r="N97" s="4"/>
      <c r="O97" s="4"/>
      <c r="P97" s="4"/>
      <c r="Q97" s="152"/>
      <c r="R97" s="152"/>
      <c r="S97" s="152"/>
      <c r="T97" s="152"/>
      <c r="U97" s="152"/>
      <c r="V97" s="152"/>
      <c r="W97" s="152"/>
      <c r="X97" s="152"/>
      <c r="Y97" s="152"/>
      <c r="Z97" s="152"/>
      <c r="AA97" s="152"/>
      <c r="AB97" s="152"/>
      <c r="AC97" s="152"/>
      <c r="AD97" s="152"/>
      <c r="AE97" s="152"/>
      <c r="AF97" s="160"/>
      <c r="AG97" s="160"/>
      <c r="AH97" s="160"/>
      <c r="AI97" s="160"/>
      <c r="AJ97" s="14"/>
    </row>
    <row r="98" spans="1:36">
      <c r="A98" s="4"/>
      <c r="B98" s="4"/>
      <c r="C98" s="4"/>
      <c r="D98" s="4"/>
      <c r="E98" s="4"/>
      <c r="F98" s="4"/>
      <c r="G98" s="4"/>
      <c r="H98" s="4"/>
      <c r="I98" s="4"/>
      <c r="J98" s="4"/>
      <c r="K98" s="4"/>
      <c r="L98" s="4"/>
      <c r="M98" s="4"/>
      <c r="N98" s="4"/>
      <c r="O98" s="4"/>
      <c r="P98" s="4"/>
      <c r="Q98" s="152"/>
      <c r="R98" s="152"/>
      <c r="S98" s="152"/>
      <c r="T98" s="152"/>
      <c r="U98" s="152"/>
      <c r="V98" s="152"/>
      <c r="W98" s="152"/>
      <c r="X98" s="152"/>
      <c r="Y98" s="152"/>
      <c r="Z98" s="152"/>
      <c r="AA98" s="152"/>
      <c r="AB98" s="152"/>
      <c r="AC98" s="152"/>
      <c r="AD98" s="152"/>
      <c r="AE98" s="152"/>
      <c r="AF98" s="160"/>
      <c r="AG98" s="160"/>
      <c r="AH98" s="160"/>
      <c r="AI98" s="160"/>
      <c r="AJ98" s="14"/>
    </row>
    <row r="99" spans="1:36">
      <c r="A99" s="4"/>
      <c r="B99" s="4"/>
      <c r="C99" s="4"/>
      <c r="D99" s="4"/>
      <c r="E99" s="4"/>
      <c r="F99" s="4"/>
      <c r="G99" s="4"/>
      <c r="H99" s="4"/>
      <c r="I99" s="4"/>
      <c r="J99" s="4"/>
      <c r="K99" s="4"/>
      <c r="L99" s="4"/>
      <c r="M99" s="4"/>
      <c r="N99" s="4"/>
      <c r="O99" s="4"/>
      <c r="P99" s="4"/>
      <c r="Q99" s="152"/>
      <c r="R99" s="152"/>
      <c r="S99" s="152"/>
      <c r="T99" s="152"/>
      <c r="U99" s="152"/>
      <c r="V99" s="152"/>
      <c r="W99" s="152"/>
      <c r="X99" s="152"/>
      <c r="Y99" s="152"/>
      <c r="Z99" s="152"/>
      <c r="AA99" s="152"/>
      <c r="AB99" s="152"/>
      <c r="AC99" s="152"/>
      <c r="AD99" s="152"/>
      <c r="AE99" s="152"/>
      <c r="AF99" s="160"/>
      <c r="AG99" s="160"/>
      <c r="AH99" s="160"/>
      <c r="AI99" s="160"/>
      <c r="AJ99" s="14"/>
    </row>
    <row r="100" spans="1:36">
      <c r="A100" s="4"/>
      <c r="B100" s="4"/>
      <c r="C100" s="4"/>
      <c r="D100" s="4"/>
      <c r="E100" s="4"/>
      <c r="F100" s="4"/>
      <c r="G100" s="4"/>
      <c r="H100" s="4"/>
      <c r="I100" s="4"/>
      <c r="J100" s="4"/>
      <c r="K100" s="4"/>
      <c r="L100" s="4"/>
      <c r="M100" s="4"/>
      <c r="N100" s="4"/>
      <c r="O100" s="4"/>
      <c r="P100" s="4"/>
      <c r="Q100" s="152"/>
      <c r="R100" s="152"/>
      <c r="S100" s="152"/>
      <c r="T100" s="152"/>
      <c r="U100" s="152"/>
      <c r="V100" s="152"/>
      <c r="W100" s="152"/>
      <c r="X100" s="152"/>
      <c r="Y100" s="152"/>
      <c r="Z100" s="152"/>
      <c r="AA100" s="152"/>
      <c r="AB100" s="152"/>
      <c r="AC100" s="152"/>
      <c r="AD100" s="152"/>
      <c r="AE100" s="152"/>
      <c r="AF100" s="160"/>
      <c r="AG100" s="160"/>
      <c r="AH100" s="160"/>
      <c r="AI100" s="160"/>
      <c r="AJ100" s="14"/>
    </row>
    <row r="101" spans="1:36">
      <c r="A101" s="4"/>
      <c r="B101" s="4"/>
      <c r="C101" s="4"/>
      <c r="D101" s="4"/>
      <c r="E101" s="4"/>
      <c r="F101" s="4"/>
      <c r="G101" s="4"/>
      <c r="H101" s="4"/>
      <c r="I101" s="4"/>
      <c r="J101" s="4"/>
      <c r="K101" s="4"/>
      <c r="L101" s="4"/>
      <c r="M101" s="4"/>
      <c r="N101" s="4"/>
      <c r="O101" s="4"/>
      <c r="P101" s="4"/>
      <c r="Q101" s="152"/>
      <c r="R101" s="152"/>
      <c r="S101" s="152"/>
      <c r="T101" s="152"/>
      <c r="U101" s="152"/>
      <c r="V101" s="152"/>
      <c r="W101" s="152"/>
      <c r="X101" s="152"/>
      <c r="Y101" s="152"/>
      <c r="Z101" s="152"/>
      <c r="AA101" s="152"/>
      <c r="AB101" s="152"/>
      <c r="AC101" s="152"/>
      <c r="AD101" s="152"/>
      <c r="AE101" s="152"/>
      <c r="AF101" s="160"/>
      <c r="AG101" s="160"/>
      <c r="AH101" s="160"/>
      <c r="AI101" s="160"/>
      <c r="AJ101" s="14"/>
    </row>
    <row r="102" spans="1:36">
      <c r="A102" s="4"/>
      <c r="B102" s="4"/>
      <c r="C102" s="4"/>
      <c r="D102" s="4"/>
      <c r="E102" s="4"/>
      <c r="F102" s="4"/>
      <c r="G102" s="4"/>
      <c r="H102" s="4"/>
      <c r="I102" s="4"/>
      <c r="J102" s="4"/>
      <c r="K102" s="4"/>
      <c r="L102" s="4"/>
      <c r="M102" s="4"/>
      <c r="N102" s="4"/>
      <c r="O102" s="4"/>
      <c r="P102" s="4"/>
      <c r="Q102" s="152"/>
      <c r="R102" s="152"/>
      <c r="S102" s="152"/>
      <c r="T102" s="152"/>
      <c r="U102" s="152"/>
      <c r="V102" s="152"/>
      <c r="W102" s="152"/>
      <c r="X102" s="152"/>
      <c r="Y102" s="152"/>
      <c r="Z102" s="152"/>
      <c r="AA102" s="152"/>
      <c r="AB102" s="152"/>
      <c r="AC102" s="152"/>
      <c r="AD102" s="152"/>
      <c r="AE102" s="152"/>
      <c r="AF102" s="160"/>
      <c r="AG102" s="160"/>
      <c r="AH102" s="160"/>
      <c r="AI102" s="160"/>
      <c r="AJ102" s="14"/>
    </row>
    <row r="103" spans="1:36">
      <c r="A103" s="4"/>
      <c r="B103" s="4"/>
      <c r="C103" s="4"/>
      <c r="D103" s="4"/>
      <c r="E103" s="4"/>
      <c r="F103" s="4"/>
      <c r="G103" s="4"/>
      <c r="H103" s="4"/>
      <c r="I103" s="4"/>
      <c r="J103" s="4"/>
      <c r="K103" s="4"/>
      <c r="L103" s="4"/>
      <c r="M103" s="4"/>
      <c r="N103" s="4"/>
      <c r="O103" s="4"/>
      <c r="P103" s="4"/>
      <c r="Q103" s="152"/>
      <c r="R103" s="152"/>
      <c r="S103" s="152"/>
      <c r="T103" s="152"/>
      <c r="U103" s="152"/>
      <c r="V103" s="152"/>
      <c r="W103" s="152"/>
      <c r="X103" s="152"/>
      <c r="Y103" s="152"/>
      <c r="Z103" s="152"/>
      <c r="AA103" s="152"/>
      <c r="AB103" s="152"/>
      <c r="AC103" s="152"/>
      <c r="AD103" s="152"/>
      <c r="AE103" s="152"/>
      <c r="AF103" s="160"/>
      <c r="AG103" s="160"/>
      <c r="AH103" s="160"/>
      <c r="AI103" s="160"/>
      <c r="AJ103" s="14"/>
    </row>
    <row r="104" spans="1:36">
      <c r="A104" s="4"/>
      <c r="B104" s="4"/>
      <c r="C104" s="4"/>
      <c r="D104" s="4"/>
      <c r="E104" s="4"/>
      <c r="F104" s="4"/>
      <c r="G104" s="4"/>
      <c r="H104" s="4"/>
      <c r="I104" s="4"/>
      <c r="J104" s="4"/>
      <c r="K104" s="4"/>
      <c r="L104" s="4"/>
      <c r="M104" s="4"/>
      <c r="N104" s="4"/>
      <c r="O104" s="4"/>
      <c r="P104" s="4"/>
      <c r="Q104" s="152"/>
      <c r="R104" s="152"/>
      <c r="S104" s="152"/>
      <c r="T104" s="152"/>
      <c r="U104" s="152"/>
      <c r="V104" s="152"/>
      <c r="W104" s="152"/>
      <c r="X104" s="152"/>
      <c r="Y104" s="152"/>
      <c r="Z104" s="152"/>
      <c r="AA104" s="152"/>
      <c r="AB104" s="152"/>
      <c r="AC104" s="152"/>
      <c r="AD104" s="152"/>
      <c r="AE104" s="152"/>
      <c r="AF104" s="160"/>
      <c r="AG104" s="160"/>
      <c r="AH104" s="160"/>
      <c r="AI104" s="160"/>
      <c r="AJ104" s="14"/>
    </row>
    <row r="105" spans="1:36">
      <c r="A105" s="4"/>
      <c r="B105" s="4"/>
      <c r="C105" s="4"/>
      <c r="D105" s="4"/>
      <c r="E105" s="4"/>
      <c r="F105" s="4"/>
      <c r="G105" s="4"/>
      <c r="H105" s="4"/>
      <c r="I105" s="4"/>
      <c r="J105" s="4"/>
      <c r="K105" s="4"/>
      <c r="L105" s="4"/>
      <c r="M105" s="4"/>
      <c r="N105" s="4"/>
      <c r="O105" s="4"/>
      <c r="P105" s="4"/>
      <c r="Q105" s="152"/>
      <c r="R105" s="152"/>
      <c r="S105" s="152"/>
      <c r="T105" s="152"/>
      <c r="U105" s="152"/>
      <c r="V105" s="152"/>
      <c r="W105" s="152"/>
      <c r="X105" s="152"/>
      <c r="Y105" s="152"/>
      <c r="Z105" s="152"/>
      <c r="AA105" s="152"/>
      <c r="AB105" s="152"/>
      <c r="AC105" s="152"/>
      <c r="AD105" s="152"/>
      <c r="AE105" s="152"/>
      <c r="AF105" s="160"/>
      <c r="AG105" s="160"/>
      <c r="AH105" s="160"/>
      <c r="AI105" s="160"/>
      <c r="AJ105" s="14"/>
    </row>
    <row r="106" spans="1:36">
      <c r="A106" s="4"/>
      <c r="B106" s="4"/>
      <c r="C106" s="4"/>
      <c r="D106" s="4"/>
      <c r="E106" s="4"/>
      <c r="F106" s="4"/>
      <c r="G106" s="4"/>
      <c r="H106" s="4"/>
      <c r="I106" s="4"/>
      <c r="J106" s="4"/>
      <c r="K106" s="4"/>
      <c r="L106" s="4"/>
      <c r="M106" s="4"/>
      <c r="N106" s="4"/>
      <c r="O106" s="4"/>
      <c r="P106" s="4"/>
      <c r="Q106" s="152"/>
      <c r="R106" s="152"/>
      <c r="S106" s="152"/>
      <c r="T106" s="152"/>
      <c r="U106" s="152"/>
      <c r="V106" s="152"/>
      <c r="W106" s="152"/>
      <c r="X106" s="152"/>
      <c r="Y106" s="152"/>
      <c r="Z106" s="152"/>
      <c r="AA106" s="152"/>
      <c r="AB106" s="152"/>
      <c r="AC106" s="152"/>
      <c r="AD106" s="152"/>
      <c r="AE106" s="152"/>
      <c r="AF106" s="160"/>
      <c r="AG106" s="160"/>
      <c r="AH106" s="160"/>
      <c r="AI106" s="160"/>
      <c r="AJ106" s="14"/>
    </row>
    <row r="107" spans="1:36">
      <c r="A107" s="4"/>
      <c r="B107" s="4"/>
      <c r="C107" s="4"/>
      <c r="D107" s="4"/>
      <c r="E107" s="4"/>
      <c r="F107" s="4"/>
      <c r="G107" s="4"/>
      <c r="H107" s="4"/>
      <c r="I107" s="4"/>
      <c r="J107" s="4"/>
      <c r="K107" s="4"/>
      <c r="L107" s="4"/>
      <c r="M107" s="4"/>
      <c r="N107" s="4"/>
      <c r="O107" s="4"/>
      <c r="P107" s="4"/>
      <c r="Q107" s="152"/>
      <c r="R107" s="152"/>
      <c r="S107" s="152"/>
      <c r="T107" s="152"/>
      <c r="U107" s="152"/>
      <c r="V107" s="152"/>
      <c r="W107" s="152"/>
      <c r="X107" s="152"/>
      <c r="Y107" s="152"/>
      <c r="Z107" s="152"/>
      <c r="AA107" s="152"/>
      <c r="AB107" s="152"/>
      <c r="AC107" s="152"/>
      <c r="AD107" s="152"/>
      <c r="AE107" s="152"/>
      <c r="AF107" s="160"/>
      <c r="AG107" s="160"/>
      <c r="AH107" s="160"/>
      <c r="AI107" s="160"/>
      <c r="AJ107" s="14"/>
    </row>
    <row r="108" spans="1:36">
      <c r="A108" s="4"/>
      <c r="B108" s="4"/>
      <c r="C108" s="4"/>
      <c r="D108" s="4"/>
      <c r="E108" s="4"/>
      <c r="F108" s="4"/>
      <c r="G108" s="4"/>
      <c r="H108" s="4"/>
      <c r="I108" s="4"/>
      <c r="J108" s="4"/>
      <c r="K108" s="4"/>
      <c r="L108" s="4"/>
      <c r="M108" s="4"/>
      <c r="N108" s="4"/>
      <c r="O108" s="4"/>
      <c r="P108" s="4"/>
      <c r="Q108" s="152"/>
      <c r="R108" s="152"/>
      <c r="S108" s="152"/>
      <c r="T108" s="152"/>
      <c r="U108" s="152"/>
      <c r="V108" s="152"/>
      <c r="W108" s="152"/>
      <c r="X108" s="152"/>
      <c r="Y108" s="152"/>
      <c r="Z108" s="152"/>
      <c r="AA108" s="152"/>
      <c r="AB108" s="152"/>
      <c r="AC108" s="152"/>
      <c r="AD108" s="152"/>
      <c r="AE108" s="152"/>
      <c r="AF108" s="160"/>
      <c r="AG108" s="160"/>
      <c r="AH108" s="160"/>
      <c r="AI108" s="160"/>
      <c r="AJ108" s="14"/>
    </row>
    <row r="109" spans="1:36">
      <c r="A109" s="4"/>
      <c r="B109" s="4"/>
      <c r="C109" s="4"/>
      <c r="D109" s="4"/>
      <c r="E109" s="4"/>
      <c r="F109" s="4"/>
      <c r="G109" s="4"/>
      <c r="H109" s="4"/>
      <c r="I109" s="4"/>
      <c r="J109" s="4"/>
      <c r="K109" s="4"/>
      <c r="L109" s="4"/>
      <c r="M109" s="4"/>
      <c r="N109" s="4"/>
      <c r="O109" s="4"/>
      <c r="P109" s="4"/>
      <c r="Q109" s="152"/>
      <c r="R109" s="152"/>
      <c r="S109" s="152"/>
      <c r="T109" s="152"/>
      <c r="U109" s="152"/>
      <c r="V109" s="152"/>
      <c r="W109" s="152"/>
      <c r="X109" s="152"/>
      <c r="Y109" s="152"/>
      <c r="Z109" s="152"/>
      <c r="AA109" s="152"/>
      <c r="AB109" s="152"/>
      <c r="AC109" s="152"/>
      <c r="AD109" s="152"/>
      <c r="AE109" s="152"/>
      <c r="AF109" s="160"/>
      <c r="AG109" s="160"/>
      <c r="AH109" s="160"/>
      <c r="AI109" s="160"/>
      <c r="AJ109" s="14"/>
    </row>
    <row r="110" spans="1:36">
      <c r="A110" s="4"/>
      <c r="B110" s="4"/>
      <c r="C110" s="4"/>
      <c r="D110" s="4"/>
      <c r="E110" s="4"/>
      <c r="F110" s="4"/>
      <c r="G110" s="4"/>
      <c r="H110" s="4"/>
      <c r="I110" s="4"/>
      <c r="J110" s="4"/>
      <c r="K110" s="4"/>
      <c r="L110" s="4"/>
      <c r="M110" s="4"/>
      <c r="N110" s="4"/>
      <c r="O110" s="4"/>
      <c r="P110" s="4"/>
      <c r="Q110" s="152"/>
      <c r="R110" s="152"/>
      <c r="S110" s="152"/>
      <c r="T110" s="152"/>
      <c r="U110" s="152"/>
      <c r="V110" s="152"/>
      <c r="W110" s="152"/>
      <c r="X110" s="152"/>
      <c r="Y110" s="152"/>
      <c r="Z110" s="152"/>
      <c r="AA110" s="152"/>
      <c r="AB110" s="152"/>
      <c r="AC110" s="152"/>
      <c r="AD110" s="152"/>
      <c r="AE110" s="152"/>
      <c r="AF110" s="160"/>
      <c r="AG110" s="160"/>
      <c r="AH110" s="160"/>
      <c r="AI110" s="160"/>
      <c r="AJ110" s="14"/>
    </row>
    <row r="111" spans="1:36">
      <c r="A111" s="4"/>
      <c r="B111" s="4"/>
      <c r="C111" s="4"/>
      <c r="D111" s="4"/>
      <c r="E111" s="4"/>
      <c r="F111" s="4"/>
      <c r="G111" s="4"/>
      <c r="H111" s="4"/>
      <c r="I111" s="4"/>
      <c r="J111" s="4"/>
      <c r="K111" s="4"/>
      <c r="L111" s="4"/>
      <c r="M111" s="4"/>
      <c r="N111" s="4"/>
      <c r="O111" s="4"/>
      <c r="P111" s="4"/>
      <c r="Q111" s="152"/>
      <c r="R111" s="152"/>
      <c r="S111" s="152"/>
      <c r="T111" s="152"/>
      <c r="U111" s="152"/>
      <c r="V111" s="152"/>
      <c r="W111" s="152"/>
      <c r="X111" s="152"/>
      <c r="Y111" s="152"/>
      <c r="Z111" s="152"/>
      <c r="AA111" s="152"/>
      <c r="AB111" s="152"/>
      <c r="AC111" s="152"/>
      <c r="AD111" s="152"/>
      <c r="AE111" s="152"/>
      <c r="AF111" s="160"/>
      <c r="AG111" s="160"/>
      <c r="AH111" s="160"/>
      <c r="AI111" s="160"/>
      <c r="AJ111" s="14"/>
    </row>
    <row r="112" spans="1:36">
      <c r="A112" s="4"/>
      <c r="B112" s="4"/>
      <c r="C112" s="4"/>
      <c r="D112" s="4"/>
      <c r="E112" s="4"/>
      <c r="F112" s="4"/>
      <c r="G112" s="4"/>
      <c r="H112" s="4"/>
      <c r="I112" s="4"/>
      <c r="J112" s="4"/>
      <c r="K112" s="4"/>
      <c r="L112" s="4"/>
      <c r="M112" s="4"/>
      <c r="N112" s="4"/>
      <c r="O112" s="4"/>
      <c r="P112" s="4"/>
      <c r="Q112" s="152"/>
      <c r="R112" s="152"/>
      <c r="S112" s="152"/>
      <c r="T112" s="152"/>
      <c r="U112" s="152"/>
      <c r="V112" s="152"/>
      <c r="W112" s="152"/>
      <c r="X112" s="152"/>
      <c r="Y112" s="152"/>
      <c r="Z112" s="152"/>
      <c r="AA112" s="152"/>
      <c r="AB112" s="152"/>
      <c r="AC112" s="152"/>
      <c r="AD112" s="152"/>
      <c r="AE112" s="152"/>
      <c r="AF112" s="160"/>
      <c r="AG112" s="160"/>
      <c r="AH112" s="160"/>
      <c r="AI112" s="160"/>
      <c r="AJ112" s="14"/>
    </row>
    <row r="113" spans="1:36">
      <c r="A113" s="4"/>
      <c r="B113" s="4"/>
      <c r="C113" s="4"/>
      <c r="D113" s="4"/>
      <c r="E113" s="4"/>
      <c r="F113" s="4"/>
      <c r="G113" s="4"/>
      <c r="H113" s="4"/>
      <c r="I113" s="4"/>
      <c r="J113" s="4"/>
      <c r="K113" s="4"/>
      <c r="L113" s="4"/>
      <c r="M113" s="4"/>
      <c r="N113" s="4"/>
      <c r="O113" s="4"/>
      <c r="P113" s="4"/>
      <c r="Q113" s="152"/>
      <c r="R113" s="152"/>
      <c r="S113" s="152"/>
      <c r="T113" s="152"/>
      <c r="U113" s="152"/>
      <c r="V113" s="152"/>
      <c r="W113" s="152"/>
      <c r="X113" s="152"/>
      <c r="Y113" s="152"/>
      <c r="Z113" s="152"/>
      <c r="AA113" s="152"/>
      <c r="AB113" s="152"/>
      <c r="AC113" s="152"/>
      <c r="AD113" s="152"/>
      <c r="AE113" s="152"/>
      <c r="AF113" s="160"/>
      <c r="AG113" s="160"/>
      <c r="AH113" s="160"/>
      <c r="AI113" s="160"/>
      <c r="AJ113" s="14"/>
    </row>
    <row r="114" spans="1:36">
      <c r="A114" s="4"/>
      <c r="B114" s="4"/>
      <c r="C114" s="4"/>
      <c r="D114" s="4"/>
      <c r="E114" s="4"/>
      <c r="F114" s="4"/>
      <c r="G114" s="4"/>
      <c r="H114" s="4"/>
      <c r="I114" s="4"/>
      <c r="J114" s="4"/>
      <c r="K114" s="4"/>
      <c r="L114" s="4"/>
      <c r="M114" s="4"/>
      <c r="N114" s="4"/>
      <c r="O114" s="4"/>
      <c r="P114" s="4"/>
      <c r="Q114" s="152"/>
      <c r="R114" s="152"/>
      <c r="S114" s="152"/>
      <c r="T114" s="152"/>
      <c r="U114" s="152"/>
      <c r="V114" s="152"/>
      <c r="W114" s="152"/>
      <c r="X114" s="152"/>
      <c r="Y114" s="152"/>
      <c r="Z114" s="152"/>
      <c r="AA114" s="152"/>
      <c r="AB114" s="152"/>
      <c r="AC114" s="152"/>
      <c r="AD114" s="152"/>
      <c r="AE114" s="152"/>
      <c r="AF114" s="160"/>
      <c r="AG114" s="160"/>
      <c r="AH114" s="160"/>
      <c r="AI114" s="160"/>
      <c r="AJ114" s="14"/>
    </row>
    <row r="115" spans="1:36">
      <c r="A115" s="4"/>
      <c r="B115" s="4"/>
      <c r="C115" s="4"/>
      <c r="D115" s="4"/>
      <c r="E115" s="4"/>
      <c r="F115" s="4"/>
      <c r="G115" s="4"/>
      <c r="H115" s="4"/>
      <c r="I115" s="4"/>
      <c r="J115" s="4"/>
      <c r="K115" s="4"/>
      <c r="L115" s="4"/>
      <c r="M115" s="4"/>
      <c r="N115" s="4"/>
      <c r="O115" s="4"/>
      <c r="P115" s="4"/>
      <c r="Q115" s="152"/>
      <c r="R115" s="152"/>
      <c r="S115" s="152"/>
      <c r="T115" s="152"/>
      <c r="U115" s="152"/>
      <c r="V115" s="152"/>
      <c r="W115" s="152"/>
      <c r="X115" s="152"/>
      <c r="Y115" s="152"/>
      <c r="Z115" s="152"/>
      <c r="AA115" s="152"/>
      <c r="AB115" s="152"/>
      <c r="AC115" s="152"/>
      <c r="AD115" s="152"/>
      <c r="AE115" s="152"/>
      <c r="AF115" s="160"/>
      <c r="AG115" s="160"/>
      <c r="AH115" s="160"/>
      <c r="AI115" s="160"/>
      <c r="AJ115" s="14"/>
    </row>
    <row r="116" spans="1:36">
      <c r="A116" s="4"/>
      <c r="B116" s="4"/>
      <c r="C116" s="4"/>
      <c r="D116" s="4"/>
      <c r="E116" s="4"/>
      <c r="F116" s="4"/>
      <c r="G116" s="4"/>
      <c r="H116" s="4"/>
      <c r="I116" s="4"/>
      <c r="J116" s="4"/>
      <c r="K116" s="4"/>
      <c r="L116" s="4"/>
      <c r="M116" s="4"/>
      <c r="N116" s="4"/>
      <c r="O116" s="4"/>
      <c r="P116" s="4"/>
      <c r="Q116" s="152"/>
      <c r="R116" s="152"/>
      <c r="S116" s="152"/>
      <c r="T116" s="152"/>
      <c r="U116" s="152"/>
      <c r="V116" s="152"/>
      <c r="W116" s="152"/>
      <c r="X116" s="152"/>
      <c r="Y116" s="152"/>
      <c r="Z116" s="152"/>
      <c r="AA116" s="152"/>
      <c r="AB116" s="152"/>
      <c r="AC116" s="152"/>
      <c r="AD116" s="152"/>
      <c r="AE116" s="152"/>
      <c r="AF116" s="160"/>
      <c r="AG116" s="160"/>
      <c r="AH116" s="160"/>
      <c r="AI116" s="160"/>
      <c r="AJ116" s="14"/>
    </row>
    <row r="117" spans="1:36">
      <c r="A117" s="4"/>
      <c r="B117" s="4"/>
      <c r="C117" s="4"/>
      <c r="D117" s="4"/>
      <c r="E117" s="4"/>
      <c r="F117" s="4"/>
      <c r="G117" s="4"/>
      <c r="H117" s="4"/>
      <c r="I117" s="4"/>
      <c r="J117" s="4"/>
      <c r="K117" s="4"/>
      <c r="L117" s="4"/>
      <c r="M117" s="4"/>
      <c r="N117" s="4"/>
      <c r="O117" s="4"/>
      <c r="P117" s="4"/>
      <c r="Q117" s="152"/>
      <c r="R117" s="152"/>
      <c r="S117" s="152"/>
      <c r="T117" s="152"/>
      <c r="U117" s="152"/>
      <c r="V117" s="152"/>
      <c r="W117" s="152"/>
      <c r="X117" s="152"/>
      <c r="Y117" s="152"/>
      <c r="Z117" s="152"/>
      <c r="AA117" s="152"/>
      <c r="AB117" s="152"/>
      <c r="AC117" s="152"/>
      <c r="AD117" s="152"/>
      <c r="AE117" s="152"/>
      <c r="AF117" s="160"/>
      <c r="AG117" s="160"/>
      <c r="AH117" s="160"/>
      <c r="AI117" s="160"/>
      <c r="AJ117" s="14"/>
    </row>
    <row r="118" spans="1:36">
      <c r="A118" s="4"/>
      <c r="B118" s="4"/>
      <c r="C118" s="4"/>
      <c r="D118" s="4"/>
      <c r="E118" s="4"/>
      <c r="F118" s="4"/>
      <c r="G118" s="4"/>
      <c r="H118" s="4"/>
      <c r="I118" s="4"/>
      <c r="J118" s="4"/>
      <c r="K118" s="4"/>
      <c r="L118" s="4"/>
      <c r="M118" s="4"/>
      <c r="N118" s="4"/>
      <c r="O118" s="4"/>
      <c r="P118" s="4"/>
      <c r="Q118" s="152"/>
      <c r="R118" s="152"/>
      <c r="S118" s="152"/>
      <c r="T118" s="152"/>
      <c r="U118" s="152"/>
      <c r="V118" s="152"/>
      <c r="W118" s="152"/>
      <c r="X118" s="152"/>
      <c r="Y118" s="152"/>
      <c r="Z118" s="152"/>
      <c r="AA118" s="152"/>
      <c r="AB118" s="152"/>
      <c r="AC118" s="152"/>
      <c r="AD118" s="152"/>
      <c r="AE118" s="152"/>
      <c r="AF118" s="160"/>
      <c r="AG118" s="160"/>
      <c r="AH118" s="160"/>
      <c r="AI118" s="160"/>
      <c r="AJ118" s="14"/>
    </row>
    <row r="119" spans="1:36">
      <c r="A119" s="4"/>
      <c r="B119" s="4"/>
      <c r="C119" s="4"/>
      <c r="D119" s="4"/>
      <c r="E119" s="4"/>
      <c r="F119" s="4"/>
      <c r="G119" s="4"/>
      <c r="H119" s="4"/>
      <c r="I119" s="4"/>
      <c r="J119" s="4"/>
      <c r="K119" s="4"/>
      <c r="L119" s="4"/>
      <c r="M119" s="4"/>
      <c r="N119" s="4"/>
      <c r="O119" s="4"/>
      <c r="P119" s="4"/>
      <c r="Q119" s="152"/>
      <c r="R119" s="152"/>
      <c r="S119" s="152"/>
      <c r="T119" s="152"/>
      <c r="U119" s="152"/>
      <c r="V119" s="152"/>
      <c r="W119" s="152"/>
      <c r="X119" s="152"/>
      <c r="Y119" s="152"/>
      <c r="Z119" s="152"/>
      <c r="AA119" s="152"/>
      <c r="AB119" s="152"/>
      <c r="AC119" s="152"/>
      <c r="AD119" s="152"/>
      <c r="AE119" s="152"/>
      <c r="AF119" s="160"/>
      <c r="AG119" s="160"/>
      <c r="AH119" s="160"/>
      <c r="AI119" s="160"/>
      <c r="AJ119" s="14"/>
    </row>
    <row r="120" spans="1:36">
      <c r="A120" s="4"/>
      <c r="B120" s="4"/>
      <c r="C120" s="4"/>
      <c r="D120" s="4"/>
      <c r="E120" s="4"/>
      <c r="F120" s="4"/>
      <c r="G120" s="4"/>
      <c r="H120" s="4"/>
      <c r="I120" s="4"/>
      <c r="J120" s="4"/>
      <c r="K120" s="4"/>
      <c r="L120" s="4"/>
      <c r="M120" s="4"/>
      <c r="N120" s="4"/>
      <c r="O120" s="4"/>
      <c r="P120" s="4"/>
      <c r="Q120" s="152"/>
      <c r="R120" s="152"/>
      <c r="S120" s="152"/>
      <c r="T120" s="152"/>
      <c r="U120" s="152"/>
      <c r="V120" s="152"/>
      <c r="W120" s="152"/>
      <c r="X120" s="152"/>
      <c r="Y120" s="152"/>
      <c r="Z120" s="152"/>
      <c r="AA120" s="152"/>
      <c r="AB120" s="152"/>
      <c r="AC120" s="152"/>
      <c r="AD120" s="152"/>
      <c r="AE120" s="152"/>
      <c r="AF120" s="160"/>
      <c r="AG120" s="160"/>
      <c r="AH120" s="160"/>
      <c r="AI120" s="160"/>
      <c r="AJ120" s="14"/>
    </row>
    <row r="121" spans="1:36">
      <c r="A121" s="4"/>
      <c r="B121" s="4"/>
      <c r="C121" s="4"/>
      <c r="D121" s="4"/>
      <c r="E121" s="4"/>
      <c r="F121" s="4"/>
      <c r="G121" s="4"/>
      <c r="H121" s="4"/>
      <c r="I121" s="4"/>
      <c r="J121" s="4"/>
      <c r="K121" s="4"/>
      <c r="L121" s="4"/>
      <c r="M121" s="4"/>
      <c r="N121" s="4"/>
      <c r="O121" s="4"/>
      <c r="P121" s="4"/>
      <c r="Q121" s="152"/>
      <c r="R121" s="152"/>
      <c r="S121" s="152"/>
      <c r="T121" s="152"/>
      <c r="U121" s="152"/>
      <c r="V121" s="152"/>
      <c r="W121" s="152"/>
      <c r="X121" s="152"/>
      <c r="Y121" s="152"/>
      <c r="Z121" s="152"/>
      <c r="AA121" s="152"/>
      <c r="AB121" s="152"/>
      <c r="AC121" s="152"/>
      <c r="AD121" s="152"/>
      <c r="AE121" s="152"/>
      <c r="AF121" s="160"/>
      <c r="AG121" s="160"/>
      <c r="AH121" s="160"/>
      <c r="AI121" s="160"/>
      <c r="AJ121" s="14"/>
    </row>
    <row r="122" spans="1:36">
      <c r="A122" s="4"/>
      <c r="B122" s="4"/>
      <c r="C122" s="4"/>
      <c r="D122" s="4"/>
      <c r="E122" s="4"/>
      <c r="F122" s="4"/>
      <c r="G122" s="4"/>
      <c r="H122" s="4"/>
      <c r="I122" s="4"/>
      <c r="J122" s="4"/>
      <c r="K122" s="4"/>
      <c r="L122" s="4"/>
      <c r="M122" s="4"/>
      <c r="N122" s="4"/>
      <c r="O122" s="4"/>
      <c r="P122" s="4"/>
      <c r="Q122" s="152"/>
      <c r="R122" s="152"/>
      <c r="S122" s="152"/>
      <c r="T122" s="152"/>
      <c r="U122" s="152"/>
      <c r="V122" s="152"/>
      <c r="W122" s="152"/>
      <c r="X122" s="152"/>
      <c r="Y122" s="152"/>
      <c r="Z122" s="152"/>
      <c r="AA122" s="152"/>
      <c r="AB122" s="152"/>
      <c r="AC122" s="152"/>
      <c r="AD122" s="152"/>
      <c r="AE122" s="152"/>
      <c r="AF122" s="160"/>
      <c r="AG122" s="160"/>
      <c r="AH122" s="160"/>
      <c r="AI122" s="160"/>
      <c r="AJ122" s="14"/>
    </row>
    <row r="123" spans="1:36">
      <c r="A123" s="4"/>
      <c r="B123" s="4"/>
      <c r="C123" s="4"/>
      <c r="D123" s="4"/>
      <c r="E123" s="4"/>
      <c r="F123" s="4"/>
      <c r="G123" s="4"/>
      <c r="H123" s="4"/>
      <c r="I123" s="4"/>
      <c r="J123" s="4"/>
      <c r="K123" s="4"/>
      <c r="L123" s="4"/>
      <c r="M123" s="4"/>
      <c r="N123" s="4"/>
      <c r="O123" s="4"/>
      <c r="P123" s="4"/>
      <c r="Q123" s="152"/>
      <c r="R123" s="152"/>
      <c r="S123" s="152"/>
      <c r="T123" s="152"/>
      <c r="U123" s="152"/>
      <c r="V123" s="152"/>
      <c r="W123" s="152"/>
      <c r="X123" s="152"/>
      <c r="Y123" s="152"/>
      <c r="Z123" s="152"/>
      <c r="AA123" s="152"/>
      <c r="AB123" s="152"/>
      <c r="AC123" s="152"/>
      <c r="AD123" s="152"/>
      <c r="AE123" s="152"/>
      <c r="AF123" s="160"/>
      <c r="AG123" s="160"/>
      <c r="AH123" s="160"/>
      <c r="AI123" s="160"/>
      <c r="AJ123" s="14"/>
    </row>
    <row r="124" spans="1:36">
      <c r="A124" s="4"/>
      <c r="B124" s="4"/>
      <c r="C124" s="4"/>
      <c r="D124" s="4"/>
      <c r="E124" s="4"/>
      <c r="F124" s="4"/>
      <c r="G124" s="4"/>
      <c r="H124" s="4"/>
      <c r="I124" s="4"/>
      <c r="J124" s="4"/>
      <c r="K124" s="4"/>
      <c r="L124" s="4"/>
      <c r="M124" s="4"/>
      <c r="N124" s="4"/>
      <c r="O124" s="4"/>
      <c r="P124" s="4"/>
      <c r="Q124" s="152"/>
      <c r="R124" s="152"/>
      <c r="S124" s="152"/>
      <c r="T124" s="152"/>
      <c r="U124" s="152"/>
      <c r="V124" s="152"/>
      <c r="W124" s="152"/>
      <c r="X124" s="152"/>
      <c r="Y124" s="152"/>
      <c r="Z124" s="152"/>
      <c r="AA124" s="152"/>
      <c r="AB124" s="152"/>
      <c r="AC124" s="152"/>
      <c r="AD124" s="152"/>
      <c r="AE124" s="152"/>
      <c r="AF124" s="160"/>
      <c r="AG124" s="160"/>
      <c r="AH124" s="160"/>
      <c r="AI124" s="160"/>
      <c r="AJ124" s="14"/>
    </row>
    <row r="125" spans="1:36">
      <c r="A125" s="4"/>
      <c r="B125" s="4"/>
      <c r="C125" s="4"/>
      <c r="D125" s="4"/>
      <c r="E125" s="4"/>
      <c r="F125" s="4"/>
      <c r="G125" s="4"/>
      <c r="H125" s="4"/>
      <c r="I125" s="4"/>
      <c r="J125" s="4"/>
      <c r="K125" s="4"/>
      <c r="L125" s="4"/>
      <c r="M125" s="4"/>
      <c r="N125" s="4"/>
      <c r="O125" s="4"/>
      <c r="P125" s="4"/>
      <c r="Q125" s="152"/>
      <c r="R125" s="152"/>
      <c r="S125" s="152"/>
      <c r="T125" s="152"/>
      <c r="U125" s="152"/>
      <c r="V125" s="152"/>
      <c r="W125" s="152"/>
      <c r="X125" s="152"/>
      <c r="Y125" s="152"/>
      <c r="Z125" s="152"/>
      <c r="AA125" s="152"/>
      <c r="AB125" s="152"/>
      <c r="AC125" s="152"/>
      <c r="AD125" s="152"/>
      <c r="AE125" s="152"/>
      <c r="AF125" s="160"/>
      <c r="AG125" s="160"/>
      <c r="AH125" s="160"/>
      <c r="AI125" s="160"/>
      <c r="AJ125" s="14"/>
    </row>
    <row r="126" spans="1:36">
      <c r="A126" s="4"/>
      <c r="B126" s="4"/>
      <c r="C126" s="4"/>
      <c r="D126" s="4"/>
      <c r="E126" s="4"/>
      <c r="F126" s="4"/>
      <c r="G126" s="4"/>
      <c r="H126" s="4"/>
      <c r="I126" s="4"/>
      <c r="J126" s="4"/>
      <c r="K126" s="4"/>
      <c r="L126" s="4"/>
      <c r="M126" s="4"/>
      <c r="N126" s="4"/>
      <c r="O126" s="4"/>
      <c r="P126" s="4"/>
      <c r="Q126" s="152"/>
      <c r="R126" s="152"/>
      <c r="S126" s="152"/>
      <c r="T126" s="152"/>
      <c r="U126" s="152"/>
      <c r="V126" s="152"/>
      <c r="W126" s="152"/>
      <c r="X126" s="152"/>
      <c r="Y126" s="152"/>
      <c r="Z126" s="152"/>
      <c r="AA126" s="152"/>
      <c r="AB126" s="152"/>
      <c r="AC126" s="152"/>
      <c r="AD126" s="152"/>
      <c r="AE126" s="152"/>
      <c r="AF126" s="160"/>
      <c r="AG126" s="160"/>
      <c r="AH126" s="160"/>
      <c r="AI126" s="160"/>
      <c r="AJ126" s="14"/>
    </row>
    <row r="127" spans="1:36">
      <c r="A127" s="4"/>
      <c r="B127" s="4"/>
      <c r="C127" s="4"/>
      <c r="D127" s="4"/>
      <c r="E127" s="4"/>
      <c r="F127" s="4"/>
      <c r="G127" s="4"/>
      <c r="H127" s="4"/>
      <c r="I127" s="4"/>
      <c r="J127" s="4"/>
      <c r="K127" s="4"/>
      <c r="L127" s="4"/>
      <c r="M127" s="4"/>
      <c r="N127" s="4"/>
      <c r="O127" s="4"/>
      <c r="P127" s="4"/>
      <c r="Q127" s="152"/>
      <c r="R127" s="152"/>
      <c r="S127" s="152"/>
      <c r="T127" s="152"/>
      <c r="U127" s="152"/>
      <c r="V127" s="152"/>
      <c r="W127" s="152"/>
      <c r="X127" s="152"/>
      <c r="Y127" s="152"/>
      <c r="Z127" s="152"/>
      <c r="AA127" s="152"/>
      <c r="AB127" s="152"/>
      <c r="AC127" s="152"/>
      <c r="AD127" s="152"/>
      <c r="AE127" s="152"/>
      <c r="AF127" s="160"/>
      <c r="AG127" s="160"/>
      <c r="AH127" s="160"/>
      <c r="AI127" s="160"/>
      <c r="AJ127" s="14"/>
    </row>
    <row r="128" spans="1:36">
      <c r="A128" s="4"/>
      <c r="B128" s="4"/>
      <c r="C128" s="4"/>
      <c r="D128" s="4"/>
      <c r="E128" s="4"/>
      <c r="F128" s="4"/>
      <c r="G128" s="4"/>
      <c r="H128" s="4"/>
      <c r="I128" s="4"/>
      <c r="J128" s="4"/>
      <c r="K128" s="4"/>
      <c r="L128" s="4"/>
      <c r="M128" s="4"/>
      <c r="N128" s="4"/>
      <c r="O128" s="4"/>
      <c r="P128" s="4"/>
      <c r="Q128" s="152"/>
      <c r="R128" s="152"/>
      <c r="S128" s="152"/>
      <c r="T128" s="152"/>
      <c r="U128" s="152"/>
      <c r="V128" s="152"/>
      <c r="W128" s="152"/>
      <c r="X128" s="152"/>
      <c r="Y128" s="152"/>
      <c r="Z128" s="152"/>
      <c r="AA128" s="152"/>
      <c r="AB128" s="152"/>
      <c r="AC128" s="152"/>
      <c r="AD128" s="152"/>
      <c r="AE128" s="152"/>
      <c r="AF128" s="160"/>
      <c r="AG128" s="160"/>
      <c r="AH128" s="160"/>
      <c r="AI128" s="160"/>
      <c r="AJ128" s="14"/>
    </row>
    <row r="129" spans="1:36">
      <c r="A129" s="4"/>
      <c r="B129" s="4"/>
      <c r="C129" s="4"/>
      <c r="D129" s="4"/>
      <c r="E129" s="4"/>
      <c r="F129" s="4"/>
      <c r="G129" s="4"/>
      <c r="H129" s="4"/>
      <c r="I129" s="4"/>
      <c r="J129" s="4"/>
      <c r="K129" s="4"/>
      <c r="L129" s="4"/>
      <c r="M129" s="4"/>
      <c r="N129" s="4"/>
      <c r="O129" s="4"/>
      <c r="P129" s="4"/>
      <c r="Q129" s="152"/>
      <c r="R129" s="152"/>
      <c r="S129" s="152"/>
      <c r="T129" s="152"/>
      <c r="U129" s="152"/>
      <c r="V129" s="152"/>
      <c r="W129" s="152"/>
      <c r="X129" s="152"/>
      <c r="Y129" s="152"/>
      <c r="Z129" s="152"/>
      <c r="AA129" s="152"/>
      <c r="AB129" s="152"/>
      <c r="AC129" s="152"/>
      <c r="AD129" s="152"/>
      <c r="AE129" s="152"/>
      <c r="AF129" s="160"/>
      <c r="AG129" s="160"/>
      <c r="AH129" s="160"/>
      <c r="AI129" s="160"/>
      <c r="AJ129" s="14"/>
    </row>
    <row r="130" spans="1:36">
      <c r="A130" s="4"/>
      <c r="B130" s="4"/>
      <c r="C130" s="4"/>
      <c r="D130" s="4"/>
      <c r="E130" s="4"/>
      <c r="F130" s="4"/>
      <c r="G130" s="4"/>
      <c r="H130" s="4"/>
      <c r="I130" s="4"/>
      <c r="J130" s="4"/>
      <c r="K130" s="4"/>
      <c r="L130" s="4"/>
      <c r="M130" s="4"/>
      <c r="N130" s="4"/>
      <c r="O130" s="4"/>
      <c r="P130" s="4"/>
      <c r="Q130" s="152"/>
      <c r="R130" s="152"/>
      <c r="S130" s="152"/>
      <c r="T130" s="152"/>
      <c r="U130" s="152"/>
      <c r="V130" s="152"/>
      <c r="W130" s="152"/>
      <c r="X130" s="152"/>
      <c r="Y130" s="152"/>
      <c r="Z130" s="152"/>
      <c r="AA130" s="152"/>
      <c r="AB130" s="152"/>
      <c r="AC130" s="152"/>
      <c r="AD130" s="152"/>
      <c r="AE130" s="152"/>
      <c r="AF130" s="160"/>
      <c r="AG130" s="160"/>
      <c r="AH130" s="160"/>
      <c r="AI130" s="160"/>
      <c r="AJ130" s="14"/>
    </row>
    <row r="131" spans="1:36">
      <c r="A131" s="4"/>
      <c r="B131" s="4"/>
      <c r="C131" s="4"/>
      <c r="D131" s="4"/>
      <c r="E131" s="4"/>
      <c r="F131" s="4"/>
      <c r="G131" s="4"/>
      <c r="H131" s="4"/>
      <c r="I131" s="4"/>
      <c r="J131" s="4"/>
      <c r="K131" s="4"/>
      <c r="L131" s="4"/>
      <c r="M131" s="4"/>
      <c r="N131" s="4"/>
      <c r="O131" s="4"/>
      <c r="P131" s="4"/>
      <c r="Q131" s="152"/>
      <c r="R131" s="152"/>
      <c r="S131" s="152"/>
      <c r="T131" s="152"/>
      <c r="U131" s="152"/>
      <c r="V131" s="152"/>
      <c r="W131" s="152"/>
      <c r="X131" s="152"/>
      <c r="Y131" s="152"/>
      <c r="Z131" s="152"/>
      <c r="AA131" s="152"/>
      <c r="AB131" s="152"/>
      <c r="AC131" s="152"/>
      <c r="AD131" s="152"/>
      <c r="AE131" s="152"/>
      <c r="AF131" s="160"/>
      <c r="AG131" s="160"/>
      <c r="AH131" s="160"/>
      <c r="AI131" s="160"/>
      <c r="AJ131" s="14"/>
    </row>
    <row r="132" spans="1:36">
      <c r="A132" s="4"/>
      <c r="B132" s="4"/>
      <c r="C132" s="4"/>
      <c r="D132" s="4"/>
      <c r="E132" s="4"/>
      <c r="F132" s="4"/>
      <c r="G132" s="4"/>
      <c r="H132" s="4"/>
      <c r="I132" s="4"/>
      <c r="J132" s="4"/>
      <c r="K132" s="4"/>
      <c r="L132" s="4"/>
      <c r="M132" s="4"/>
      <c r="N132" s="4"/>
      <c r="O132" s="4"/>
      <c r="P132" s="4"/>
      <c r="Q132" s="152"/>
      <c r="R132" s="152"/>
      <c r="S132" s="152"/>
      <c r="T132" s="152"/>
      <c r="U132" s="152"/>
      <c r="V132" s="152"/>
      <c r="W132" s="152"/>
      <c r="X132" s="152"/>
      <c r="Y132" s="152"/>
      <c r="Z132" s="152"/>
      <c r="AA132" s="152"/>
      <c r="AB132" s="152"/>
      <c r="AC132" s="152"/>
      <c r="AD132" s="152"/>
      <c r="AE132" s="152"/>
      <c r="AF132" s="160"/>
      <c r="AG132" s="160"/>
      <c r="AH132" s="160"/>
      <c r="AI132" s="160"/>
      <c r="AJ132" s="14"/>
    </row>
    <row r="133" spans="1:36">
      <c r="A133" s="4"/>
      <c r="B133" s="4"/>
      <c r="C133" s="4"/>
      <c r="D133" s="4"/>
      <c r="E133" s="4"/>
      <c r="F133" s="4"/>
      <c r="G133" s="4"/>
      <c r="H133" s="4"/>
      <c r="I133" s="4"/>
      <c r="J133" s="4"/>
      <c r="K133" s="4"/>
      <c r="L133" s="4"/>
      <c r="M133" s="4"/>
      <c r="N133" s="4"/>
      <c r="O133" s="4"/>
      <c r="P133" s="4"/>
      <c r="Q133" s="152"/>
      <c r="R133" s="152"/>
      <c r="S133" s="152"/>
      <c r="T133" s="152"/>
      <c r="U133" s="152"/>
      <c r="V133" s="152"/>
      <c r="W133" s="152"/>
      <c r="X133" s="152"/>
      <c r="Y133" s="152"/>
      <c r="Z133" s="152"/>
      <c r="AA133" s="152"/>
      <c r="AB133" s="152"/>
      <c r="AC133" s="152"/>
      <c r="AD133" s="152"/>
      <c r="AE133" s="152"/>
      <c r="AF133" s="160"/>
      <c r="AG133" s="160"/>
      <c r="AH133" s="160"/>
      <c r="AI133" s="160"/>
      <c r="AJ133" s="14"/>
    </row>
    <row r="134" spans="1:36">
      <c r="A134" s="4"/>
      <c r="B134" s="4"/>
      <c r="C134" s="4"/>
      <c r="D134" s="4"/>
      <c r="E134" s="4"/>
      <c r="F134" s="4"/>
      <c r="G134" s="4"/>
      <c r="H134" s="4"/>
      <c r="I134" s="4"/>
      <c r="J134" s="4"/>
      <c r="K134" s="4"/>
      <c r="L134" s="4"/>
      <c r="M134" s="4"/>
      <c r="N134" s="4"/>
      <c r="O134" s="4"/>
      <c r="P134" s="4"/>
      <c r="Q134" s="152"/>
      <c r="R134" s="152"/>
      <c r="S134" s="152"/>
      <c r="T134" s="152"/>
      <c r="U134" s="152"/>
      <c r="V134" s="152"/>
      <c r="W134" s="152"/>
      <c r="X134" s="152"/>
      <c r="Y134" s="152"/>
      <c r="Z134" s="152"/>
      <c r="AA134" s="152"/>
      <c r="AB134" s="152"/>
      <c r="AC134" s="152"/>
      <c r="AD134" s="152"/>
      <c r="AE134" s="152"/>
      <c r="AF134" s="160"/>
      <c r="AG134" s="160"/>
      <c r="AH134" s="160"/>
      <c r="AI134" s="160"/>
      <c r="AJ134" s="14"/>
    </row>
    <row r="135" spans="1:36">
      <c r="A135" s="4"/>
      <c r="B135" s="4"/>
      <c r="C135" s="4"/>
      <c r="D135" s="4"/>
      <c r="E135" s="4"/>
      <c r="F135" s="4"/>
      <c r="G135" s="4"/>
      <c r="H135" s="4"/>
      <c r="I135" s="4"/>
      <c r="J135" s="4"/>
      <c r="K135" s="4"/>
      <c r="L135" s="4"/>
      <c r="M135" s="4"/>
      <c r="N135" s="4"/>
      <c r="O135" s="4"/>
      <c r="P135" s="4"/>
      <c r="Q135" s="152"/>
      <c r="R135" s="152"/>
      <c r="S135" s="152"/>
      <c r="T135" s="152"/>
      <c r="U135" s="152"/>
      <c r="V135" s="152"/>
      <c r="W135" s="152"/>
      <c r="X135" s="152"/>
      <c r="Y135" s="152"/>
      <c r="Z135" s="152"/>
      <c r="AA135" s="152"/>
      <c r="AB135" s="152"/>
      <c r="AC135" s="152"/>
      <c r="AD135" s="152"/>
      <c r="AE135" s="152"/>
      <c r="AF135" s="160"/>
      <c r="AG135" s="160"/>
      <c r="AH135" s="160"/>
      <c r="AI135" s="160"/>
      <c r="AJ135" s="14"/>
    </row>
    <row r="136" spans="1:36">
      <c r="A136" s="4"/>
      <c r="B136" s="4"/>
      <c r="C136" s="4"/>
      <c r="D136" s="4"/>
      <c r="E136" s="4"/>
      <c r="F136" s="4"/>
      <c r="G136" s="4"/>
      <c r="H136" s="4"/>
      <c r="I136" s="4"/>
      <c r="J136" s="4"/>
      <c r="K136" s="4"/>
      <c r="L136" s="4"/>
      <c r="M136" s="4"/>
      <c r="N136" s="4"/>
      <c r="O136" s="4"/>
      <c r="P136" s="4"/>
      <c r="Q136" s="152"/>
      <c r="R136" s="152"/>
      <c r="S136" s="152"/>
      <c r="T136" s="152"/>
      <c r="U136" s="152"/>
      <c r="V136" s="152"/>
      <c r="W136" s="152"/>
      <c r="X136" s="152"/>
      <c r="Y136" s="152"/>
      <c r="Z136" s="152"/>
      <c r="AA136" s="152"/>
      <c r="AB136" s="152"/>
      <c r="AC136" s="152"/>
      <c r="AD136" s="152"/>
      <c r="AE136" s="152"/>
      <c r="AF136" s="160"/>
      <c r="AG136" s="160"/>
      <c r="AH136" s="160"/>
      <c r="AI136" s="160"/>
      <c r="AJ136" s="14"/>
    </row>
    <row r="137" spans="1:36">
      <c r="A137" s="4"/>
      <c r="B137" s="4"/>
      <c r="C137" s="4"/>
      <c r="D137" s="4"/>
      <c r="E137" s="4"/>
      <c r="F137" s="4"/>
      <c r="G137" s="4"/>
      <c r="H137" s="4"/>
      <c r="I137" s="4"/>
      <c r="J137" s="4"/>
      <c r="K137" s="4"/>
      <c r="L137" s="4"/>
      <c r="M137" s="4"/>
      <c r="N137" s="4"/>
      <c r="O137" s="4"/>
      <c r="P137" s="4"/>
      <c r="Q137" s="152"/>
      <c r="R137" s="152"/>
      <c r="S137" s="152"/>
      <c r="T137" s="152"/>
      <c r="U137" s="152"/>
      <c r="V137" s="152"/>
      <c r="W137" s="152"/>
      <c r="X137" s="152"/>
      <c r="Y137" s="152"/>
      <c r="Z137" s="152"/>
      <c r="AA137" s="152"/>
      <c r="AB137" s="152"/>
      <c r="AC137" s="152"/>
      <c r="AD137" s="152"/>
      <c r="AE137" s="152"/>
      <c r="AF137" s="160"/>
      <c r="AG137" s="160"/>
      <c r="AH137" s="160"/>
      <c r="AI137" s="160"/>
      <c r="AJ137" s="14"/>
    </row>
    <row r="138" spans="1:36">
      <c r="A138" s="4"/>
      <c r="B138" s="4"/>
      <c r="C138" s="4"/>
      <c r="D138" s="4"/>
      <c r="E138" s="4"/>
      <c r="F138" s="4"/>
      <c r="G138" s="4"/>
      <c r="H138" s="4"/>
      <c r="I138" s="4"/>
      <c r="J138" s="4"/>
      <c r="K138" s="4"/>
      <c r="L138" s="4"/>
      <c r="M138" s="4"/>
      <c r="N138" s="4"/>
      <c r="O138" s="4"/>
      <c r="P138" s="4"/>
      <c r="Q138" s="152"/>
      <c r="R138" s="152"/>
      <c r="S138" s="152"/>
      <c r="T138" s="152"/>
      <c r="U138" s="152"/>
      <c r="V138" s="152"/>
      <c r="W138" s="152"/>
      <c r="X138" s="152"/>
      <c r="Y138" s="152"/>
      <c r="Z138" s="152"/>
      <c r="AA138" s="152"/>
      <c r="AB138" s="152"/>
      <c r="AC138" s="152"/>
      <c r="AD138" s="152"/>
      <c r="AE138" s="152"/>
      <c r="AF138" s="160"/>
      <c r="AG138" s="160"/>
      <c r="AH138" s="160"/>
      <c r="AI138" s="160"/>
      <c r="AJ138" s="14"/>
    </row>
    <row r="139" spans="1:36">
      <c r="A139" s="4"/>
      <c r="B139" s="4"/>
      <c r="C139" s="4"/>
      <c r="D139" s="4"/>
      <c r="E139" s="4"/>
      <c r="F139" s="4"/>
      <c r="G139" s="4"/>
      <c r="H139" s="4"/>
      <c r="I139" s="4"/>
      <c r="J139" s="4"/>
      <c r="K139" s="4"/>
      <c r="L139" s="4"/>
      <c r="M139" s="4"/>
      <c r="N139" s="4"/>
      <c r="O139" s="4"/>
      <c r="P139" s="4"/>
      <c r="Q139" s="152"/>
      <c r="R139" s="152"/>
      <c r="S139" s="152"/>
      <c r="T139" s="152"/>
      <c r="U139" s="152"/>
      <c r="V139" s="152"/>
      <c r="W139" s="152"/>
      <c r="X139" s="152"/>
      <c r="Y139" s="152"/>
      <c r="Z139" s="152"/>
      <c r="AA139" s="152"/>
      <c r="AB139" s="152"/>
      <c r="AC139" s="152"/>
      <c r="AD139" s="152"/>
      <c r="AE139" s="152"/>
      <c r="AF139" s="160"/>
      <c r="AG139" s="160"/>
      <c r="AH139" s="160"/>
      <c r="AI139" s="160"/>
      <c r="AJ139" s="14"/>
    </row>
    <row r="140" spans="1:36">
      <c r="A140" s="4"/>
      <c r="B140" s="4"/>
      <c r="C140" s="4"/>
      <c r="D140" s="4"/>
      <c r="E140" s="4"/>
      <c r="F140" s="4"/>
      <c r="G140" s="4"/>
      <c r="H140" s="4"/>
      <c r="I140" s="4"/>
      <c r="J140" s="4"/>
      <c r="K140" s="4"/>
      <c r="L140" s="4"/>
      <c r="M140" s="4"/>
      <c r="N140" s="4"/>
      <c r="O140" s="4"/>
      <c r="P140" s="4"/>
      <c r="Q140" s="152"/>
      <c r="R140" s="152"/>
      <c r="S140" s="152"/>
      <c r="T140" s="152"/>
      <c r="U140" s="152"/>
      <c r="V140" s="152"/>
      <c r="W140" s="152"/>
      <c r="X140" s="152"/>
      <c r="Y140" s="152"/>
      <c r="Z140" s="152"/>
      <c r="AA140" s="152"/>
      <c r="AB140" s="152"/>
      <c r="AC140" s="152"/>
      <c r="AD140" s="152"/>
      <c r="AE140" s="152"/>
      <c r="AF140" s="160"/>
      <c r="AG140" s="160"/>
      <c r="AH140" s="160"/>
      <c r="AI140" s="160"/>
      <c r="AJ140" s="14"/>
    </row>
    <row r="141" spans="1:36">
      <c r="A141" s="4"/>
      <c r="B141" s="4"/>
      <c r="C141" s="4"/>
      <c r="D141" s="4"/>
      <c r="E141" s="4"/>
      <c r="F141" s="4"/>
      <c r="G141" s="4"/>
      <c r="H141" s="4"/>
      <c r="I141" s="4"/>
      <c r="J141" s="4"/>
      <c r="K141" s="4"/>
      <c r="L141" s="4"/>
      <c r="M141" s="4"/>
      <c r="N141" s="4"/>
      <c r="O141" s="4"/>
      <c r="P141" s="4"/>
      <c r="Q141" s="152"/>
      <c r="R141" s="152"/>
      <c r="S141" s="152"/>
      <c r="T141" s="152"/>
      <c r="U141" s="152"/>
      <c r="V141" s="152"/>
      <c r="W141" s="152"/>
      <c r="X141" s="152"/>
      <c r="Y141" s="152"/>
      <c r="Z141" s="152"/>
      <c r="AA141" s="152"/>
      <c r="AB141" s="152"/>
      <c r="AC141" s="152"/>
      <c r="AD141" s="152"/>
      <c r="AE141" s="152"/>
      <c r="AF141" s="160"/>
      <c r="AG141" s="160"/>
      <c r="AH141" s="160"/>
      <c r="AI141" s="160"/>
      <c r="AJ141" s="14"/>
    </row>
    <row r="142" spans="1:36">
      <c r="A142" s="4"/>
      <c r="B142" s="4"/>
      <c r="C142" s="4"/>
      <c r="D142" s="4"/>
      <c r="E142" s="4"/>
      <c r="F142" s="4"/>
      <c r="G142" s="4"/>
      <c r="H142" s="4"/>
      <c r="I142" s="4"/>
      <c r="J142" s="4"/>
      <c r="K142" s="4"/>
      <c r="L142" s="4"/>
      <c r="M142" s="4"/>
      <c r="N142" s="4"/>
      <c r="O142" s="4"/>
      <c r="P142" s="4"/>
      <c r="Q142" s="152"/>
      <c r="R142" s="152"/>
      <c r="S142" s="152"/>
      <c r="T142" s="152"/>
      <c r="U142" s="152"/>
      <c r="V142" s="152"/>
      <c r="W142" s="152"/>
      <c r="X142" s="152"/>
      <c r="Y142" s="152"/>
      <c r="Z142" s="152"/>
      <c r="AA142" s="152"/>
      <c r="AB142" s="152"/>
      <c r="AC142" s="152"/>
      <c r="AD142" s="152"/>
      <c r="AE142" s="152"/>
      <c r="AF142" s="160"/>
      <c r="AG142" s="160"/>
      <c r="AH142" s="160"/>
      <c r="AI142" s="160"/>
      <c r="AJ142" s="14"/>
    </row>
    <row r="143" spans="1:36">
      <c r="A143" s="4"/>
      <c r="B143" s="4"/>
      <c r="C143" s="4"/>
      <c r="D143" s="4"/>
      <c r="E143" s="4"/>
      <c r="F143" s="4"/>
      <c r="G143" s="4"/>
      <c r="H143" s="4"/>
      <c r="I143" s="4"/>
      <c r="J143" s="4"/>
      <c r="K143" s="4"/>
      <c r="L143" s="4"/>
      <c r="M143" s="4"/>
      <c r="N143" s="4"/>
      <c r="O143" s="4"/>
      <c r="P143" s="4"/>
      <c r="Q143" s="152"/>
      <c r="R143" s="152"/>
      <c r="S143" s="152"/>
      <c r="T143" s="152"/>
      <c r="U143" s="152"/>
      <c r="V143" s="152"/>
      <c r="W143" s="152"/>
      <c r="X143" s="152"/>
      <c r="Y143" s="152"/>
      <c r="Z143" s="152"/>
      <c r="AA143" s="152"/>
      <c r="AB143" s="152"/>
      <c r="AC143" s="152"/>
      <c r="AD143" s="152"/>
      <c r="AE143" s="152"/>
      <c r="AF143" s="160"/>
      <c r="AG143" s="160"/>
      <c r="AH143" s="160"/>
      <c r="AI143" s="160"/>
      <c r="AJ143" s="14"/>
    </row>
    <row r="144" spans="1:36">
      <c r="A144" s="4"/>
      <c r="B144" s="4"/>
      <c r="C144" s="4"/>
      <c r="D144" s="4"/>
      <c r="E144" s="4"/>
      <c r="F144" s="4"/>
      <c r="G144" s="4"/>
      <c r="H144" s="4"/>
      <c r="I144" s="4"/>
      <c r="J144" s="4"/>
      <c r="K144" s="4"/>
      <c r="L144" s="4"/>
      <c r="M144" s="4"/>
      <c r="N144" s="4"/>
      <c r="O144" s="4"/>
      <c r="P144" s="4"/>
      <c r="Q144" s="152"/>
      <c r="R144" s="152"/>
      <c r="S144" s="152"/>
      <c r="T144" s="152"/>
      <c r="U144" s="152"/>
      <c r="V144" s="152"/>
      <c r="W144" s="152"/>
      <c r="X144" s="152"/>
      <c r="Y144" s="152"/>
      <c r="Z144" s="152"/>
      <c r="AA144" s="152"/>
      <c r="AB144" s="152"/>
      <c r="AC144" s="152"/>
      <c r="AD144" s="152"/>
      <c r="AE144" s="152"/>
      <c r="AF144" s="160"/>
      <c r="AG144" s="160"/>
      <c r="AH144" s="160"/>
      <c r="AI144" s="160"/>
      <c r="AJ144" s="14"/>
    </row>
    <row r="145" spans="1:36">
      <c r="A145" s="4"/>
      <c r="B145" s="4"/>
      <c r="C145" s="4"/>
      <c r="D145" s="4"/>
      <c r="E145" s="4"/>
      <c r="F145" s="4"/>
      <c r="G145" s="4"/>
      <c r="H145" s="4"/>
      <c r="I145" s="4"/>
      <c r="J145" s="4"/>
      <c r="K145" s="4"/>
      <c r="L145" s="4"/>
      <c r="M145" s="4"/>
      <c r="N145" s="4"/>
      <c r="O145" s="4"/>
      <c r="P145" s="4"/>
      <c r="Q145" s="152"/>
      <c r="R145" s="152"/>
      <c r="S145" s="152"/>
      <c r="T145" s="152"/>
      <c r="U145" s="152"/>
      <c r="V145" s="152"/>
      <c r="W145" s="152"/>
      <c r="X145" s="152"/>
      <c r="Y145" s="152"/>
      <c r="Z145" s="152"/>
      <c r="AA145" s="152"/>
      <c r="AB145" s="152"/>
      <c r="AC145" s="152"/>
      <c r="AD145" s="152"/>
      <c r="AE145" s="152"/>
      <c r="AF145" s="160"/>
      <c r="AG145" s="160"/>
      <c r="AH145" s="160"/>
      <c r="AI145" s="160"/>
      <c r="AJ145" s="14"/>
    </row>
    <row r="146" spans="1:36">
      <c r="A146" s="4"/>
      <c r="B146" s="4"/>
      <c r="C146" s="4"/>
      <c r="D146" s="4"/>
      <c r="E146" s="4"/>
      <c r="F146" s="4"/>
      <c r="G146" s="4"/>
      <c r="H146" s="4"/>
      <c r="I146" s="4"/>
      <c r="J146" s="4"/>
      <c r="K146" s="4"/>
      <c r="L146" s="4"/>
      <c r="M146" s="4"/>
      <c r="N146" s="4"/>
      <c r="O146" s="4"/>
      <c r="P146" s="4"/>
      <c r="Q146" s="152"/>
      <c r="R146" s="152"/>
      <c r="S146" s="152"/>
      <c r="T146" s="152"/>
      <c r="U146" s="152"/>
      <c r="V146" s="152"/>
      <c r="W146" s="152"/>
      <c r="X146" s="152"/>
      <c r="Y146" s="152"/>
      <c r="Z146" s="152"/>
      <c r="AA146" s="152"/>
      <c r="AB146" s="152"/>
      <c r="AC146" s="152"/>
      <c r="AD146" s="152"/>
      <c r="AE146" s="152"/>
      <c r="AF146" s="160"/>
      <c r="AG146" s="160"/>
      <c r="AH146" s="160"/>
      <c r="AI146" s="160"/>
      <c r="AJ146" s="14"/>
    </row>
    <row r="147" spans="1:36">
      <c r="A147" s="4"/>
      <c r="B147" s="4"/>
      <c r="C147" s="4"/>
      <c r="D147" s="4"/>
      <c r="E147" s="4"/>
      <c r="F147" s="4"/>
      <c r="G147" s="4"/>
      <c r="H147" s="4"/>
      <c r="I147" s="4"/>
      <c r="J147" s="4"/>
      <c r="K147" s="4"/>
      <c r="L147" s="4"/>
      <c r="M147" s="4"/>
      <c r="N147" s="4"/>
      <c r="O147" s="4"/>
      <c r="P147" s="4"/>
      <c r="Q147" s="152"/>
      <c r="R147" s="152"/>
      <c r="S147" s="152"/>
      <c r="T147" s="152"/>
      <c r="U147" s="152"/>
      <c r="V147" s="152"/>
      <c r="W147" s="152"/>
      <c r="X147" s="152"/>
      <c r="Y147" s="152"/>
      <c r="Z147" s="152"/>
      <c r="AA147" s="152"/>
      <c r="AB147" s="152"/>
      <c r="AC147" s="152"/>
      <c r="AD147" s="152"/>
      <c r="AE147" s="152"/>
      <c r="AF147" s="160"/>
      <c r="AG147" s="160"/>
      <c r="AH147" s="160"/>
      <c r="AI147" s="160"/>
      <c r="AJ147" s="14"/>
    </row>
    <row r="148" spans="1:36">
      <c r="A148" s="4"/>
      <c r="B148" s="4"/>
      <c r="C148" s="4"/>
      <c r="D148" s="4"/>
      <c r="E148" s="4"/>
      <c r="F148" s="4"/>
      <c r="G148" s="4"/>
      <c r="H148" s="4"/>
      <c r="I148" s="4"/>
      <c r="J148" s="4"/>
      <c r="K148" s="4"/>
      <c r="L148" s="4"/>
      <c r="M148" s="4"/>
      <c r="N148" s="4"/>
      <c r="O148" s="4"/>
      <c r="P148" s="4"/>
      <c r="Q148" s="152"/>
      <c r="R148" s="152"/>
      <c r="S148" s="152"/>
      <c r="T148" s="152"/>
      <c r="U148" s="152"/>
      <c r="V148" s="152"/>
      <c r="W148" s="152"/>
      <c r="X148" s="152"/>
      <c r="Y148" s="152"/>
      <c r="Z148" s="152"/>
      <c r="AA148" s="152"/>
      <c r="AB148" s="152"/>
      <c r="AC148" s="152"/>
      <c r="AD148" s="152"/>
      <c r="AE148" s="152"/>
      <c r="AF148" s="160"/>
      <c r="AG148" s="160"/>
      <c r="AH148" s="160"/>
      <c r="AI148" s="160"/>
      <c r="AJ148" s="14"/>
    </row>
    <row r="149" spans="1:36">
      <c r="A149" s="4"/>
      <c r="B149" s="4"/>
      <c r="C149" s="4"/>
      <c r="D149" s="4"/>
      <c r="E149" s="4"/>
      <c r="F149" s="4"/>
      <c r="G149" s="4"/>
      <c r="H149" s="4"/>
      <c r="I149" s="4"/>
      <c r="J149" s="4"/>
      <c r="K149" s="4"/>
      <c r="L149" s="4"/>
      <c r="M149" s="4"/>
      <c r="N149" s="4"/>
      <c r="O149" s="4"/>
      <c r="P149" s="4"/>
      <c r="Q149" s="152"/>
      <c r="R149" s="152"/>
      <c r="S149" s="152"/>
      <c r="T149" s="152"/>
      <c r="U149" s="152"/>
      <c r="V149" s="152"/>
      <c r="W149" s="152"/>
      <c r="X149" s="152"/>
      <c r="Y149" s="152"/>
      <c r="Z149" s="152"/>
      <c r="AA149" s="152"/>
      <c r="AB149" s="152"/>
      <c r="AC149" s="152"/>
      <c r="AD149" s="152"/>
      <c r="AE149" s="152"/>
      <c r="AF149" s="160"/>
      <c r="AG149" s="160"/>
      <c r="AH149" s="160"/>
      <c r="AI149" s="160"/>
      <c r="AJ149" s="14"/>
    </row>
    <row r="150" spans="1:36">
      <c r="A150" s="4"/>
      <c r="B150" s="4"/>
      <c r="C150" s="4"/>
      <c r="D150" s="4"/>
      <c r="E150" s="4"/>
      <c r="F150" s="4"/>
      <c r="G150" s="4"/>
      <c r="H150" s="4"/>
      <c r="I150" s="4"/>
      <c r="J150" s="4"/>
      <c r="K150" s="4"/>
      <c r="L150" s="4"/>
      <c r="M150" s="4"/>
      <c r="N150" s="4"/>
      <c r="O150" s="4"/>
      <c r="P150" s="4"/>
      <c r="Q150" s="152"/>
      <c r="R150" s="152"/>
      <c r="S150" s="152"/>
      <c r="T150" s="152"/>
      <c r="U150" s="152"/>
      <c r="V150" s="152"/>
      <c r="W150" s="152"/>
      <c r="X150" s="152"/>
      <c r="Y150" s="152"/>
      <c r="Z150" s="152"/>
      <c r="AA150" s="152"/>
      <c r="AB150" s="152"/>
      <c r="AC150" s="152"/>
      <c r="AD150" s="152"/>
      <c r="AE150" s="152"/>
      <c r="AF150" s="160"/>
      <c r="AG150" s="160"/>
      <c r="AH150" s="160"/>
      <c r="AI150" s="160"/>
      <c r="AJ150" s="14"/>
    </row>
    <row r="151" spans="1:36">
      <c r="A151" s="4"/>
      <c r="B151" s="4"/>
      <c r="C151" s="4"/>
      <c r="D151" s="4"/>
      <c r="E151" s="4"/>
      <c r="F151" s="4"/>
      <c r="G151" s="4"/>
      <c r="H151" s="4"/>
      <c r="I151" s="4"/>
      <c r="J151" s="4"/>
      <c r="K151" s="4"/>
      <c r="L151" s="4"/>
      <c r="M151" s="4"/>
      <c r="N151" s="4"/>
      <c r="O151" s="4"/>
      <c r="P151" s="4"/>
      <c r="Q151" s="152"/>
      <c r="R151" s="152"/>
      <c r="S151" s="152"/>
      <c r="T151" s="152"/>
      <c r="U151" s="152"/>
      <c r="V151" s="152"/>
      <c r="W151" s="152"/>
      <c r="X151" s="152"/>
      <c r="Y151" s="152"/>
      <c r="Z151" s="152"/>
      <c r="AA151" s="152"/>
      <c r="AB151" s="152"/>
      <c r="AC151" s="152"/>
      <c r="AD151" s="152"/>
      <c r="AE151" s="152"/>
      <c r="AF151" s="160"/>
      <c r="AG151" s="160"/>
      <c r="AH151" s="160"/>
      <c r="AI151" s="160"/>
      <c r="AJ151" s="14"/>
    </row>
    <row r="152" spans="1:36">
      <c r="A152" s="4"/>
      <c r="B152" s="4"/>
      <c r="C152" s="4"/>
      <c r="D152" s="4"/>
      <c r="E152" s="4"/>
      <c r="F152" s="4"/>
      <c r="G152" s="4"/>
      <c r="H152" s="4"/>
      <c r="I152" s="4"/>
      <c r="J152" s="4"/>
      <c r="K152" s="4"/>
      <c r="L152" s="4"/>
      <c r="M152" s="4"/>
      <c r="N152" s="4"/>
      <c r="O152" s="4"/>
      <c r="P152" s="4"/>
      <c r="Q152" s="152"/>
      <c r="R152" s="152"/>
      <c r="S152" s="152"/>
      <c r="T152" s="152"/>
      <c r="U152" s="152"/>
      <c r="V152" s="152"/>
      <c r="W152" s="152"/>
      <c r="X152" s="152"/>
      <c r="Y152" s="152"/>
      <c r="Z152" s="152"/>
      <c r="AA152" s="152"/>
      <c r="AB152" s="152"/>
      <c r="AC152" s="152"/>
      <c r="AD152" s="152"/>
      <c r="AE152" s="152"/>
      <c r="AF152" s="160"/>
      <c r="AG152" s="160"/>
      <c r="AH152" s="160"/>
      <c r="AI152" s="160"/>
      <c r="AJ152" s="14"/>
    </row>
    <row r="153" spans="1:36">
      <c r="A153" s="4"/>
      <c r="B153" s="4"/>
      <c r="C153" s="4"/>
      <c r="D153" s="4"/>
      <c r="E153" s="4"/>
      <c r="F153" s="4"/>
      <c r="G153" s="4"/>
      <c r="H153" s="4"/>
      <c r="I153" s="4"/>
      <c r="J153" s="4"/>
      <c r="K153" s="4"/>
      <c r="L153" s="4"/>
      <c r="M153" s="4"/>
      <c r="N153" s="4"/>
      <c r="O153" s="4"/>
      <c r="P153" s="4"/>
      <c r="Q153" s="152"/>
      <c r="R153" s="152"/>
      <c r="S153" s="152"/>
      <c r="T153" s="152"/>
      <c r="U153" s="152"/>
      <c r="V153" s="152"/>
      <c r="W153" s="152"/>
      <c r="X153" s="152"/>
      <c r="Y153" s="152"/>
      <c r="Z153" s="152"/>
      <c r="AA153" s="152"/>
      <c r="AB153" s="152"/>
      <c r="AC153" s="152"/>
      <c r="AD153" s="152"/>
      <c r="AE153" s="152"/>
      <c r="AF153" s="160"/>
      <c r="AG153" s="160"/>
      <c r="AH153" s="160"/>
      <c r="AI153" s="160"/>
      <c r="AJ153" s="14"/>
    </row>
    <row r="154" spans="1:36">
      <c r="A154" s="4"/>
      <c r="B154" s="4"/>
      <c r="C154" s="4"/>
      <c r="D154" s="4"/>
      <c r="E154" s="4"/>
      <c r="F154" s="4"/>
      <c r="G154" s="4"/>
      <c r="H154" s="4"/>
      <c r="I154" s="4"/>
      <c r="J154" s="4"/>
      <c r="K154" s="4"/>
      <c r="L154" s="4"/>
      <c r="M154" s="4"/>
      <c r="N154" s="4"/>
      <c r="O154" s="4"/>
      <c r="P154" s="4"/>
      <c r="Q154" s="152"/>
      <c r="R154" s="152"/>
      <c r="S154" s="152"/>
      <c r="T154" s="152"/>
      <c r="U154" s="152"/>
      <c r="V154" s="152"/>
      <c r="W154" s="152"/>
      <c r="X154" s="152"/>
      <c r="Y154" s="152"/>
      <c r="Z154" s="152"/>
      <c r="AA154" s="152"/>
      <c r="AB154" s="152"/>
      <c r="AC154" s="152"/>
      <c r="AD154" s="152"/>
      <c r="AE154" s="152"/>
      <c r="AF154" s="160"/>
      <c r="AG154" s="160"/>
      <c r="AH154" s="160"/>
      <c r="AI154" s="160"/>
      <c r="AJ154" s="14"/>
    </row>
    <row r="155" spans="1:36">
      <c r="A155" s="4"/>
      <c r="B155" s="4"/>
      <c r="C155" s="4"/>
      <c r="D155" s="4"/>
      <c r="E155" s="4"/>
      <c r="F155" s="4"/>
      <c r="G155" s="4"/>
      <c r="H155" s="4"/>
      <c r="I155" s="4"/>
      <c r="J155" s="4"/>
      <c r="K155" s="4"/>
      <c r="L155" s="4"/>
      <c r="M155" s="4"/>
      <c r="N155" s="4"/>
      <c r="O155" s="4"/>
      <c r="P155" s="4"/>
      <c r="Q155" s="152"/>
      <c r="R155" s="152"/>
      <c r="S155" s="152"/>
      <c r="T155" s="152"/>
      <c r="U155" s="152"/>
      <c r="V155" s="152"/>
      <c r="W155" s="152"/>
      <c r="X155" s="152"/>
      <c r="Y155" s="152"/>
      <c r="Z155" s="152"/>
      <c r="AA155" s="152"/>
      <c r="AB155" s="152"/>
      <c r="AC155" s="152"/>
      <c r="AD155" s="152"/>
      <c r="AE155" s="152"/>
      <c r="AF155" s="160"/>
      <c r="AG155" s="160"/>
      <c r="AH155" s="160"/>
      <c r="AI155" s="160"/>
      <c r="AJ155" s="14"/>
    </row>
    <row r="156" spans="1:36">
      <c r="A156" s="4"/>
      <c r="B156" s="4"/>
      <c r="C156" s="4"/>
      <c r="D156" s="4"/>
      <c r="E156" s="4"/>
      <c r="F156" s="4"/>
      <c r="G156" s="4"/>
      <c r="H156" s="4"/>
      <c r="I156" s="4"/>
      <c r="J156" s="4"/>
      <c r="K156" s="4"/>
      <c r="L156" s="4"/>
      <c r="M156" s="4"/>
      <c r="N156" s="4"/>
      <c r="O156" s="4"/>
      <c r="P156" s="4"/>
      <c r="Q156" s="152"/>
      <c r="R156" s="152"/>
      <c r="S156" s="152"/>
      <c r="T156" s="152"/>
      <c r="U156" s="152"/>
      <c r="V156" s="152"/>
      <c r="W156" s="152"/>
      <c r="X156" s="152"/>
      <c r="Y156" s="152"/>
      <c r="Z156" s="152"/>
      <c r="AA156" s="152"/>
      <c r="AB156" s="152"/>
      <c r="AC156" s="152"/>
      <c r="AD156" s="152"/>
      <c r="AE156" s="152"/>
      <c r="AF156" s="160"/>
      <c r="AG156" s="160"/>
      <c r="AH156" s="160"/>
      <c r="AI156" s="160"/>
      <c r="AJ156" s="14"/>
    </row>
    <row r="157" spans="1:36">
      <c r="A157" s="4"/>
      <c r="B157" s="4"/>
      <c r="C157" s="4"/>
      <c r="D157" s="4"/>
      <c r="E157" s="4"/>
      <c r="F157" s="4"/>
      <c r="G157" s="4"/>
      <c r="H157" s="4"/>
      <c r="I157" s="4"/>
      <c r="J157" s="4"/>
      <c r="K157" s="4"/>
      <c r="L157" s="4"/>
      <c r="M157" s="4"/>
      <c r="N157" s="4"/>
      <c r="O157" s="4"/>
      <c r="P157" s="4"/>
      <c r="Q157" s="152"/>
      <c r="R157" s="152"/>
      <c r="S157" s="152"/>
      <c r="T157" s="152"/>
      <c r="U157" s="152"/>
      <c r="V157" s="152"/>
      <c r="W157" s="152"/>
      <c r="X157" s="152"/>
      <c r="Y157" s="152"/>
      <c r="Z157" s="152"/>
      <c r="AA157" s="152"/>
      <c r="AB157" s="152"/>
      <c r="AC157" s="152"/>
      <c r="AD157" s="152"/>
      <c r="AE157" s="152"/>
      <c r="AF157" s="160"/>
      <c r="AG157" s="160"/>
      <c r="AH157" s="160"/>
      <c r="AI157" s="160"/>
      <c r="AJ157" s="14"/>
    </row>
    <row r="158" spans="1:36">
      <c r="A158" s="4"/>
      <c r="B158" s="4"/>
      <c r="C158" s="4"/>
      <c r="D158" s="4"/>
      <c r="E158" s="4"/>
      <c r="F158" s="4"/>
      <c r="G158" s="4"/>
      <c r="H158" s="4"/>
      <c r="I158" s="4"/>
      <c r="J158" s="4"/>
      <c r="K158" s="4"/>
      <c r="L158" s="4"/>
      <c r="M158" s="4"/>
      <c r="N158" s="4"/>
      <c r="O158" s="4"/>
      <c r="P158" s="4"/>
      <c r="Q158" s="152"/>
      <c r="R158" s="152"/>
      <c r="S158" s="152"/>
      <c r="T158" s="152"/>
      <c r="U158" s="152"/>
      <c r="V158" s="152"/>
      <c r="W158" s="152"/>
      <c r="X158" s="152"/>
      <c r="Y158" s="152"/>
      <c r="Z158" s="152"/>
      <c r="AA158" s="152"/>
      <c r="AB158" s="152"/>
      <c r="AC158" s="152"/>
      <c r="AD158" s="152"/>
      <c r="AE158" s="152"/>
      <c r="AF158" s="160"/>
      <c r="AG158" s="160"/>
      <c r="AH158" s="160"/>
      <c r="AI158" s="160"/>
      <c r="AJ158" s="14"/>
    </row>
    <row r="159" spans="1:36">
      <c r="A159" s="4"/>
      <c r="B159" s="4"/>
      <c r="C159" s="4"/>
      <c r="D159" s="4"/>
      <c r="E159" s="4"/>
      <c r="F159" s="4"/>
      <c r="G159" s="4"/>
      <c r="H159" s="4"/>
      <c r="I159" s="4"/>
      <c r="J159" s="4"/>
      <c r="K159" s="4"/>
      <c r="L159" s="4"/>
      <c r="M159" s="4"/>
      <c r="N159" s="4"/>
      <c r="O159" s="4"/>
      <c r="P159" s="4"/>
      <c r="Q159" s="152"/>
      <c r="R159" s="152"/>
      <c r="S159" s="152"/>
      <c r="T159" s="152"/>
      <c r="U159" s="152"/>
      <c r="V159" s="152"/>
      <c r="W159" s="152"/>
      <c r="X159" s="152"/>
      <c r="Y159" s="152"/>
      <c r="Z159" s="152"/>
      <c r="AA159" s="152"/>
      <c r="AB159" s="152"/>
      <c r="AC159" s="152"/>
      <c r="AD159" s="152"/>
      <c r="AE159" s="152"/>
      <c r="AF159" s="160"/>
      <c r="AG159" s="160"/>
      <c r="AH159" s="160"/>
      <c r="AI159" s="160"/>
      <c r="AJ159" s="14"/>
    </row>
    <row r="160" spans="1:36">
      <c r="A160" s="4"/>
      <c r="B160" s="4"/>
      <c r="C160" s="4"/>
      <c r="D160" s="4"/>
      <c r="E160" s="4"/>
      <c r="F160" s="4"/>
      <c r="G160" s="4"/>
      <c r="H160" s="4"/>
      <c r="I160" s="4"/>
      <c r="J160" s="4"/>
      <c r="K160" s="4"/>
      <c r="L160" s="4"/>
      <c r="M160" s="4"/>
      <c r="N160" s="4"/>
      <c r="O160" s="4"/>
      <c r="P160" s="4"/>
      <c r="Q160" s="152"/>
      <c r="R160" s="152"/>
      <c r="S160" s="152"/>
      <c r="T160" s="152"/>
      <c r="U160" s="152"/>
      <c r="V160" s="152"/>
      <c r="W160" s="152"/>
      <c r="X160" s="152"/>
      <c r="Y160" s="152"/>
      <c r="Z160" s="152"/>
      <c r="AA160" s="152"/>
      <c r="AB160" s="152"/>
      <c r="AC160" s="152"/>
      <c r="AD160" s="152"/>
      <c r="AE160" s="152"/>
      <c r="AF160" s="160"/>
      <c r="AG160" s="160"/>
      <c r="AH160" s="160"/>
      <c r="AI160" s="160"/>
      <c r="AJ160" s="14"/>
    </row>
    <row r="161" spans="1:36">
      <c r="A161" s="4"/>
      <c r="B161" s="4"/>
      <c r="C161" s="4"/>
      <c r="D161" s="4"/>
      <c r="E161" s="4"/>
      <c r="F161" s="4"/>
      <c r="G161" s="4"/>
      <c r="H161" s="4"/>
      <c r="I161" s="4"/>
      <c r="J161" s="4"/>
      <c r="K161" s="4"/>
      <c r="L161" s="4"/>
      <c r="M161" s="4"/>
      <c r="N161" s="4"/>
      <c r="O161" s="4"/>
      <c r="P161" s="4"/>
      <c r="Q161" s="152"/>
      <c r="R161" s="152"/>
      <c r="S161" s="152"/>
      <c r="T161" s="152"/>
      <c r="U161" s="152"/>
      <c r="V161" s="152"/>
      <c r="W161" s="152"/>
      <c r="X161" s="152"/>
      <c r="Y161" s="152"/>
      <c r="Z161" s="152"/>
      <c r="AA161" s="152"/>
      <c r="AB161" s="152"/>
      <c r="AC161" s="152"/>
      <c r="AD161" s="152"/>
      <c r="AE161" s="152"/>
      <c r="AF161" s="160"/>
      <c r="AG161" s="160"/>
      <c r="AH161" s="160"/>
      <c r="AI161" s="160"/>
      <c r="AJ161" s="14"/>
    </row>
    <row r="162" spans="1:36">
      <c r="A162" s="4"/>
      <c r="B162" s="4"/>
      <c r="C162" s="4"/>
      <c r="D162" s="4"/>
      <c r="E162" s="4"/>
      <c r="F162" s="4"/>
      <c r="G162" s="4"/>
      <c r="H162" s="4"/>
      <c r="I162" s="4"/>
      <c r="J162" s="4"/>
      <c r="K162" s="4"/>
      <c r="L162" s="4"/>
      <c r="M162" s="4"/>
      <c r="N162" s="4"/>
      <c r="O162" s="4"/>
      <c r="P162" s="4"/>
      <c r="Q162" s="152"/>
      <c r="R162" s="152"/>
      <c r="S162" s="152"/>
      <c r="T162" s="152"/>
      <c r="U162" s="152"/>
      <c r="V162" s="152"/>
      <c r="W162" s="152"/>
      <c r="X162" s="152"/>
      <c r="Y162" s="152"/>
      <c r="Z162" s="152"/>
      <c r="AA162" s="152"/>
      <c r="AB162" s="152"/>
      <c r="AC162" s="152"/>
      <c r="AD162" s="152"/>
      <c r="AE162" s="152"/>
      <c r="AF162" s="160"/>
      <c r="AG162" s="160"/>
      <c r="AH162" s="160"/>
      <c r="AI162" s="160"/>
      <c r="AJ162" s="14"/>
    </row>
    <row r="163" spans="1:36">
      <c r="A163" s="4"/>
      <c r="B163" s="4"/>
      <c r="C163" s="4"/>
      <c r="D163" s="4"/>
      <c r="E163" s="4"/>
      <c r="F163" s="4"/>
      <c r="G163" s="4"/>
      <c r="H163" s="4"/>
      <c r="I163" s="4"/>
      <c r="J163" s="4"/>
      <c r="K163" s="4"/>
      <c r="L163" s="4"/>
      <c r="M163" s="4"/>
      <c r="N163" s="4"/>
      <c r="O163" s="4"/>
      <c r="P163" s="4"/>
      <c r="Q163" s="152"/>
      <c r="R163" s="152"/>
      <c r="S163" s="152"/>
      <c r="T163" s="152"/>
      <c r="U163" s="152"/>
      <c r="V163" s="152"/>
      <c r="W163" s="152"/>
      <c r="X163" s="152"/>
      <c r="Y163" s="152"/>
      <c r="Z163" s="152"/>
      <c r="AA163" s="152"/>
      <c r="AB163" s="152"/>
      <c r="AC163" s="152"/>
      <c r="AD163" s="152"/>
      <c r="AE163" s="152"/>
      <c r="AF163" s="160"/>
      <c r="AG163" s="160"/>
      <c r="AH163" s="160"/>
      <c r="AI163" s="160"/>
      <c r="AJ163" s="14"/>
    </row>
    <row r="164" spans="1:36">
      <c r="A164" s="4"/>
      <c r="B164" s="4"/>
      <c r="C164" s="4"/>
      <c r="D164" s="4"/>
      <c r="E164" s="4"/>
      <c r="F164" s="4"/>
      <c r="G164" s="4"/>
      <c r="H164" s="4"/>
      <c r="I164" s="4"/>
      <c r="J164" s="4"/>
      <c r="K164" s="4"/>
      <c r="L164" s="4"/>
      <c r="M164" s="4"/>
      <c r="N164" s="4"/>
      <c r="O164" s="4"/>
      <c r="P164" s="4"/>
      <c r="Q164" s="152"/>
      <c r="R164" s="152"/>
      <c r="S164" s="152"/>
      <c r="T164" s="152"/>
      <c r="U164" s="152"/>
      <c r="V164" s="152"/>
      <c r="W164" s="152"/>
      <c r="X164" s="152"/>
      <c r="Y164" s="152"/>
      <c r="Z164" s="152"/>
      <c r="AA164" s="152"/>
      <c r="AB164" s="152"/>
      <c r="AC164" s="152"/>
      <c r="AD164" s="152"/>
      <c r="AE164" s="152"/>
      <c r="AF164" s="160"/>
      <c r="AG164" s="160"/>
      <c r="AH164" s="160"/>
      <c r="AI164" s="160"/>
      <c r="AJ164" s="14"/>
    </row>
    <row r="165" spans="1:36">
      <c r="A165" s="4"/>
      <c r="B165" s="4"/>
      <c r="C165" s="4"/>
      <c r="D165" s="4"/>
      <c r="E165" s="4"/>
      <c r="F165" s="4"/>
      <c r="G165" s="4"/>
      <c r="H165" s="4"/>
      <c r="I165" s="4"/>
      <c r="J165" s="4"/>
      <c r="K165" s="4"/>
      <c r="L165" s="4"/>
      <c r="M165" s="4"/>
      <c r="N165" s="4"/>
      <c r="O165" s="4"/>
      <c r="P165" s="4"/>
      <c r="Q165" s="152"/>
      <c r="R165" s="152"/>
      <c r="S165" s="152"/>
      <c r="T165" s="152"/>
      <c r="U165" s="152"/>
      <c r="V165" s="152"/>
      <c r="W165" s="152"/>
      <c r="X165" s="152"/>
      <c r="Y165" s="152"/>
      <c r="Z165" s="152"/>
      <c r="AA165" s="152"/>
      <c r="AB165" s="152"/>
      <c r="AC165" s="152"/>
      <c r="AD165" s="152"/>
      <c r="AE165" s="152"/>
      <c r="AF165" s="160"/>
      <c r="AG165" s="160"/>
      <c r="AH165" s="160"/>
      <c r="AI165" s="160"/>
      <c r="AJ165" s="14"/>
    </row>
    <row r="166" spans="1:36">
      <c r="A166" s="4"/>
      <c r="B166" s="4"/>
      <c r="C166" s="4"/>
      <c r="D166" s="4"/>
      <c r="E166" s="4"/>
      <c r="F166" s="4"/>
      <c r="G166" s="4"/>
      <c r="H166" s="4"/>
      <c r="I166" s="4"/>
      <c r="J166" s="4"/>
      <c r="K166" s="4"/>
      <c r="L166" s="4"/>
      <c r="M166" s="4"/>
      <c r="N166" s="4"/>
      <c r="O166" s="4"/>
      <c r="P166" s="4"/>
      <c r="Q166" s="152"/>
      <c r="R166" s="152"/>
      <c r="S166" s="152"/>
      <c r="T166" s="152"/>
      <c r="U166" s="152"/>
      <c r="V166" s="152"/>
      <c r="W166" s="152"/>
      <c r="X166" s="152"/>
      <c r="Y166" s="152"/>
      <c r="Z166" s="152"/>
      <c r="AA166" s="152"/>
      <c r="AB166" s="152"/>
      <c r="AC166" s="152"/>
      <c r="AD166" s="152"/>
      <c r="AE166" s="152"/>
      <c r="AF166" s="160"/>
      <c r="AG166" s="160"/>
      <c r="AH166" s="160"/>
      <c r="AI166" s="160"/>
      <c r="AJ166" s="14"/>
    </row>
    <row r="167" spans="1:36">
      <c r="A167" s="4"/>
      <c r="B167" s="4"/>
      <c r="C167" s="4"/>
      <c r="D167" s="4"/>
      <c r="E167" s="4"/>
      <c r="F167" s="4"/>
      <c r="G167" s="4"/>
      <c r="H167" s="4"/>
      <c r="I167" s="4"/>
      <c r="J167" s="4"/>
      <c r="K167" s="4"/>
      <c r="L167" s="4"/>
      <c r="M167" s="4"/>
      <c r="N167" s="4"/>
      <c r="O167" s="4"/>
      <c r="P167" s="4"/>
      <c r="Q167" s="152"/>
      <c r="R167" s="152"/>
      <c r="S167" s="152"/>
      <c r="T167" s="152"/>
      <c r="U167" s="152"/>
      <c r="V167" s="152"/>
      <c r="W167" s="152"/>
      <c r="X167" s="152"/>
      <c r="Y167" s="152"/>
      <c r="Z167" s="152"/>
      <c r="AA167" s="152"/>
      <c r="AB167" s="152"/>
      <c r="AC167" s="152"/>
      <c r="AD167" s="152"/>
      <c r="AE167" s="152"/>
      <c r="AF167" s="160"/>
      <c r="AG167" s="160"/>
      <c r="AH167" s="160"/>
      <c r="AI167" s="160"/>
      <c r="AJ167" s="14"/>
    </row>
    <row r="168" spans="1:36">
      <c r="A168" s="4"/>
      <c r="B168" s="4"/>
      <c r="C168" s="4"/>
      <c r="D168" s="4"/>
      <c r="E168" s="4"/>
      <c r="F168" s="4"/>
      <c r="G168" s="4"/>
      <c r="H168" s="4"/>
      <c r="I168" s="4"/>
      <c r="J168" s="4"/>
      <c r="K168" s="4"/>
      <c r="L168" s="4"/>
      <c r="M168" s="4"/>
      <c r="N168" s="4"/>
      <c r="O168" s="4"/>
      <c r="P168" s="4"/>
      <c r="Q168" s="152"/>
      <c r="R168" s="152"/>
      <c r="S168" s="152"/>
      <c r="T168" s="152"/>
      <c r="U168" s="152"/>
      <c r="V168" s="152"/>
      <c r="W168" s="152"/>
      <c r="X168" s="152"/>
      <c r="Y168" s="152"/>
      <c r="Z168" s="152"/>
      <c r="AA168" s="152"/>
      <c r="AB168" s="152"/>
      <c r="AC168" s="152"/>
      <c r="AD168" s="152"/>
      <c r="AE168" s="152"/>
      <c r="AF168" s="160"/>
      <c r="AG168" s="160"/>
      <c r="AH168" s="160"/>
      <c r="AI168" s="160"/>
      <c r="AJ168" s="14"/>
    </row>
    <row r="169" spans="1:36">
      <c r="A169" s="4"/>
      <c r="B169" s="4"/>
      <c r="C169" s="4"/>
      <c r="D169" s="4"/>
      <c r="E169" s="4"/>
      <c r="F169" s="4"/>
      <c r="G169" s="4"/>
      <c r="H169" s="4"/>
      <c r="I169" s="4"/>
      <c r="J169" s="4"/>
      <c r="K169" s="4"/>
      <c r="L169" s="4"/>
      <c r="M169" s="4"/>
      <c r="N169" s="4"/>
      <c r="O169" s="4"/>
      <c r="P169" s="4"/>
      <c r="Q169" s="152"/>
      <c r="R169" s="152"/>
      <c r="S169" s="152"/>
      <c r="T169" s="152"/>
      <c r="U169" s="152"/>
      <c r="V169" s="152"/>
      <c r="W169" s="152"/>
      <c r="X169" s="152"/>
      <c r="Y169" s="152"/>
      <c r="Z169" s="152"/>
      <c r="AA169" s="152"/>
      <c r="AB169" s="152"/>
      <c r="AC169" s="152"/>
      <c r="AD169" s="152"/>
      <c r="AE169" s="152"/>
      <c r="AF169" s="160"/>
      <c r="AG169" s="160"/>
      <c r="AH169" s="160"/>
      <c r="AI169" s="160"/>
      <c r="AJ169" s="14"/>
    </row>
    <row r="170" spans="1:36">
      <c r="A170" s="4"/>
      <c r="B170" s="4"/>
      <c r="C170" s="4"/>
      <c r="D170" s="4"/>
      <c r="E170" s="4"/>
      <c r="F170" s="4"/>
      <c r="G170" s="4"/>
      <c r="H170" s="4"/>
      <c r="I170" s="4"/>
      <c r="J170" s="4"/>
      <c r="K170" s="4"/>
      <c r="L170" s="4"/>
      <c r="M170" s="4"/>
      <c r="N170" s="4"/>
      <c r="O170" s="4"/>
      <c r="P170" s="4"/>
      <c r="Q170" s="152"/>
      <c r="R170" s="152"/>
      <c r="S170" s="152"/>
      <c r="T170" s="152"/>
      <c r="U170" s="152"/>
      <c r="V170" s="152"/>
      <c r="W170" s="152"/>
      <c r="X170" s="152"/>
      <c r="Y170" s="152"/>
      <c r="Z170" s="152"/>
      <c r="AA170" s="152"/>
      <c r="AB170" s="152"/>
      <c r="AC170" s="152"/>
      <c r="AD170" s="152"/>
      <c r="AE170" s="152"/>
      <c r="AF170" s="160"/>
      <c r="AG170" s="160"/>
      <c r="AH170" s="160"/>
      <c r="AI170" s="160"/>
      <c r="AJ170" s="14"/>
    </row>
    <row r="171" spans="1:36">
      <c r="A171" s="4"/>
      <c r="B171" s="4"/>
      <c r="C171" s="4"/>
      <c r="D171" s="4"/>
      <c r="E171" s="4"/>
      <c r="F171" s="4"/>
      <c r="G171" s="4"/>
      <c r="H171" s="4"/>
      <c r="I171" s="4"/>
      <c r="J171" s="4"/>
      <c r="K171" s="4"/>
      <c r="L171" s="4"/>
      <c r="M171" s="4"/>
      <c r="N171" s="4"/>
      <c r="O171" s="4"/>
      <c r="P171" s="4"/>
      <c r="Q171" s="152"/>
      <c r="R171" s="152"/>
      <c r="S171" s="152"/>
      <c r="T171" s="152"/>
      <c r="U171" s="152"/>
      <c r="V171" s="152"/>
      <c r="W171" s="152"/>
      <c r="X171" s="152"/>
      <c r="Y171" s="152"/>
      <c r="Z171" s="152"/>
      <c r="AA171" s="152"/>
      <c r="AB171" s="152"/>
      <c r="AC171" s="152"/>
      <c r="AD171" s="152"/>
      <c r="AE171" s="152"/>
      <c r="AF171" s="160"/>
      <c r="AG171" s="160"/>
      <c r="AH171" s="160"/>
      <c r="AI171" s="160"/>
      <c r="AJ171" s="14"/>
    </row>
    <row r="172" spans="1:36">
      <c r="A172" s="4"/>
      <c r="B172" s="4"/>
      <c r="C172" s="4"/>
      <c r="D172" s="4"/>
      <c r="E172" s="4"/>
      <c r="F172" s="4"/>
      <c r="G172" s="4"/>
      <c r="H172" s="4"/>
      <c r="I172" s="4"/>
      <c r="J172" s="4"/>
      <c r="K172" s="4"/>
      <c r="L172" s="4"/>
      <c r="M172" s="4"/>
      <c r="N172" s="4"/>
      <c r="O172" s="4"/>
      <c r="P172" s="4"/>
      <c r="Q172" s="152"/>
      <c r="R172" s="152"/>
      <c r="S172" s="152"/>
      <c r="T172" s="152"/>
      <c r="U172" s="152"/>
      <c r="V172" s="152"/>
      <c r="W172" s="152"/>
      <c r="X172" s="152"/>
      <c r="Y172" s="152"/>
      <c r="Z172" s="152"/>
      <c r="AA172" s="152"/>
      <c r="AB172" s="152"/>
      <c r="AC172" s="152"/>
      <c r="AD172" s="152"/>
      <c r="AE172" s="152"/>
      <c r="AF172" s="160"/>
      <c r="AG172" s="160"/>
      <c r="AH172" s="160"/>
      <c r="AI172" s="160"/>
      <c r="AJ172" s="14"/>
    </row>
    <row r="173" spans="1:36">
      <c r="A173" s="4"/>
      <c r="B173" s="4"/>
      <c r="C173" s="4"/>
      <c r="D173" s="4"/>
      <c r="E173" s="4"/>
      <c r="F173" s="4"/>
      <c r="G173" s="4"/>
      <c r="H173" s="4"/>
      <c r="I173" s="4"/>
      <c r="J173" s="4"/>
      <c r="K173" s="4"/>
      <c r="L173" s="4"/>
      <c r="M173" s="4"/>
      <c r="N173" s="4"/>
      <c r="O173" s="4"/>
      <c r="P173" s="4"/>
      <c r="Q173" s="152"/>
      <c r="R173" s="152"/>
      <c r="S173" s="152"/>
      <c r="T173" s="152"/>
      <c r="U173" s="152"/>
      <c r="V173" s="152"/>
      <c r="W173" s="152"/>
      <c r="X173" s="152"/>
      <c r="Y173" s="152"/>
      <c r="Z173" s="152"/>
      <c r="AA173" s="152"/>
      <c r="AB173" s="152"/>
      <c r="AC173" s="152"/>
      <c r="AD173" s="152"/>
      <c r="AE173" s="152"/>
      <c r="AF173" s="160"/>
      <c r="AG173" s="160"/>
      <c r="AH173" s="160"/>
      <c r="AI173" s="160"/>
      <c r="AJ173" s="14"/>
    </row>
    <row r="174" spans="1:36">
      <c r="A174" s="4"/>
      <c r="B174" s="4"/>
      <c r="C174" s="4"/>
      <c r="D174" s="4"/>
      <c r="E174" s="4"/>
      <c r="F174" s="4"/>
      <c r="G174" s="4"/>
      <c r="H174" s="4"/>
      <c r="I174" s="4"/>
      <c r="J174" s="4"/>
      <c r="K174" s="4"/>
      <c r="L174" s="4"/>
      <c r="M174" s="4"/>
      <c r="N174" s="4"/>
      <c r="O174" s="4"/>
      <c r="P174" s="4"/>
      <c r="Q174" s="152"/>
      <c r="R174" s="152"/>
      <c r="S174" s="152"/>
      <c r="T174" s="152"/>
      <c r="U174" s="152"/>
      <c r="V174" s="152"/>
      <c r="W174" s="152"/>
      <c r="X174" s="152"/>
      <c r="Y174" s="152"/>
      <c r="Z174" s="152"/>
      <c r="AA174" s="152"/>
      <c r="AB174" s="152"/>
      <c r="AC174" s="152"/>
      <c r="AD174" s="152"/>
      <c r="AE174" s="152"/>
      <c r="AF174" s="160"/>
      <c r="AG174" s="160"/>
      <c r="AH174" s="160"/>
      <c r="AI174" s="160"/>
      <c r="AJ174" s="14"/>
    </row>
    <row r="175" spans="1:36">
      <c r="A175" s="4"/>
      <c r="B175" s="4"/>
      <c r="C175" s="4"/>
      <c r="D175" s="4"/>
      <c r="E175" s="4"/>
      <c r="F175" s="4"/>
      <c r="G175" s="4"/>
      <c r="H175" s="4"/>
      <c r="I175" s="4"/>
      <c r="J175" s="4"/>
      <c r="K175" s="4"/>
      <c r="L175" s="4"/>
      <c r="M175" s="4"/>
      <c r="N175" s="4"/>
      <c r="O175" s="4"/>
      <c r="P175" s="4"/>
      <c r="Q175" s="152"/>
      <c r="R175" s="152"/>
      <c r="S175" s="152"/>
      <c r="T175" s="152"/>
      <c r="U175" s="152"/>
      <c r="V175" s="152"/>
      <c r="W175" s="152"/>
      <c r="X175" s="152"/>
      <c r="Y175" s="152"/>
      <c r="Z175" s="152"/>
      <c r="AA175" s="152"/>
      <c r="AB175" s="152"/>
      <c r="AC175" s="152"/>
      <c r="AD175" s="152"/>
      <c r="AE175" s="152"/>
      <c r="AF175" s="160"/>
      <c r="AG175" s="160"/>
      <c r="AH175" s="160"/>
      <c r="AI175" s="160"/>
      <c r="AJ175" s="14"/>
    </row>
    <row r="176" spans="1:36">
      <c r="A176" s="4"/>
      <c r="B176" s="4"/>
      <c r="C176" s="4"/>
      <c r="D176" s="4"/>
      <c r="E176" s="4"/>
      <c r="F176" s="4"/>
      <c r="G176" s="4"/>
      <c r="H176" s="4"/>
      <c r="I176" s="4"/>
      <c r="J176" s="4"/>
      <c r="K176" s="4"/>
      <c r="L176" s="4"/>
      <c r="M176" s="4"/>
      <c r="N176" s="4"/>
      <c r="O176" s="4"/>
      <c r="P176" s="4"/>
      <c r="Q176" s="152"/>
      <c r="R176" s="152"/>
      <c r="S176" s="152"/>
      <c r="T176" s="152"/>
      <c r="U176" s="152"/>
      <c r="V176" s="152"/>
      <c r="W176" s="152"/>
      <c r="X176" s="152"/>
      <c r="Y176" s="152"/>
      <c r="Z176" s="152"/>
      <c r="AA176" s="152"/>
      <c r="AB176" s="152"/>
      <c r="AC176" s="152"/>
      <c r="AD176" s="152"/>
      <c r="AE176" s="152"/>
      <c r="AF176" s="160"/>
      <c r="AG176" s="160"/>
      <c r="AH176" s="160"/>
      <c r="AI176" s="160"/>
      <c r="AJ176" s="14"/>
    </row>
    <row r="177" spans="1:36">
      <c r="A177" s="4"/>
      <c r="B177" s="4"/>
      <c r="C177" s="4"/>
      <c r="D177" s="4"/>
      <c r="E177" s="4"/>
      <c r="F177" s="4"/>
      <c r="G177" s="4"/>
      <c r="H177" s="4"/>
      <c r="I177" s="4"/>
      <c r="J177" s="4"/>
      <c r="K177" s="4"/>
      <c r="L177" s="4"/>
      <c r="M177" s="4"/>
      <c r="N177" s="4"/>
      <c r="O177" s="4"/>
      <c r="P177" s="4"/>
      <c r="Q177" s="152"/>
      <c r="R177" s="152"/>
      <c r="S177" s="152"/>
      <c r="T177" s="152"/>
      <c r="U177" s="152"/>
      <c r="V177" s="152"/>
      <c r="W177" s="152"/>
      <c r="X177" s="152"/>
      <c r="Y177" s="152"/>
      <c r="Z177" s="152"/>
      <c r="AA177" s="152"/>
      <c r="AB177" s="152"/>
      <c r="AC177" s="152"/>
      <c r="AD177" s="152"/>
      <c r="AE177" s="152"/>
      <c r="AF177" s="160"/>
      <c r="AG177" s="160"/>
      <c r="AH177" s="160"/>
      <c r="AI177" s="160"/>
      <c r="AJ177" s="14"/>
    </row>
    <row r="178" spans="1:36">
      <c r="A178" s="4"/>
      <c r="B178" s="4"/>
      <c r="C178" s="4"/>
      <c r="D178" s="4"/>
      <c r="E178" s="4"/>
      <c r="F178" s="4"/>
      <c r="G178" s="4"/>
      <c r="H178" s="4"/>
      <c r="I178" s="4"/>
      <c r="J178" s="4"/>
      <c r="K178" s="4"/>
      <c r="L178" s="4"/>
      <c r="M178" s="4"/>
      <c r="N178" s="4"/>
      <c r="O178" s="4"/>
      <c r="P178" s="4"/>
      <c r="Q178" s="152"/>
      <c r="R178" s="152"/>
      <c r="S178" s="152"/>
      <c r="T178" s="152"/>
      <c r="U178" s="152"/>
      <c r="V178" s="152"/>
      <c r="W178" s="152"/>
      <c r="X178" s="152"/>
      <c r="Y178" s="152"/>
      <c r="Z178" s="152"/>
      <c r="AA178" s="152"/>
      <c r="AB178" s="152"/>
      <c r="AC178" s="152"/>
      <c r="AD178" s="152"/>
      <c r="AE178" s="152"/>
      <c r="AF178" s="160"/>
      <c r="AG178" s="160"/>
      <c r="AH178" s="160"/>
      <c r="AI178" s="160"/>
      <c r="AJ178" s="14"/>
    </row>
    <row r="179" spans="1:36">
      <c r="A179" s="4"/>
      <c r="B179" s="4"/>
      <c r="C179" s="4"/>
      <c r="D179" s="4"/>
      <c r="E179" s="4"/>
      <c r="F179" s="4"/>
      <c r="G179" s="4"/>
      <c r="H179" s="4"/>
      <c r="I179" s="4"/>
      <c r="J179" s="4"/>
      <c r="K179" s="4"/>
      <c r="L179" s="4"/>
      <c r="M179" s="4"/>
      <c r="N179" s="4"/>
      <c r="O179" s="4"/>
      <c r="P179" s="4"/>
      <c r="Q179" s="152"/>
      <c r="R179" s="152"/>
      <c r="S179" s="152"/>
      <c r="T179" s="152"/>
      <c r="U179" s="152"/>
      <c r="V179" s="152"/>
      <c r="W179" s="152"/>
      <c r="X179" s="152"/>
      <c r="Y179" s="152"/>
      <c r="Z179" s="152"/>
      <c r="AA179" s="152"/>
      <c r="AB179" s="152"/>
      <c r="AC179" s="152"/>
      <c r="AD179" s="152"/>
      <c r="AE179" s="152"/>
      <c r="AF179" s="160"/>
      <c r="AG179" s="160"/>
      <c r="AH179" s="160"/>
      <c r="AI179" s="160"/>
      <c r="AJ179" s="14"/>
    </row>
    <row r="180" spans="1:36">
      <c r="A180" s="4"/>
      <c r="B180" s="4"/>
      <c r="C180" s="4"/>
      <c r="D180" s="4"/>
      <c r="E180" s="4"/>
      <c r="F180" s="4"/>
      <c r="G180" s="4"/>
      <c r="H180" s="4"/>
      <c r="I180" s="4"/>
      <c r="J180" s="4"/>
      <c r="K180" s="4"/>
      <c r="L180" s="4"/>
      <c r="M180" s="4"/>
      <c r="N180" s="4"/>
      <c r="O180" s="4"/>
      <c r="P180" s="4"/>
      <c r="Q180" s="152"/>
      <c r="R180" s="152"/>
      <c r="S180" s="152"/>
      <c r="T180" s="152"/>
      <c r="U180" s="152"/>
      <c r="V180" s="152"/>
      <c r="W180" s="152"/>
      <c r="X180" s="152"/>
      <c r="Y180" s="152"/>
      <c r="Z180" s="152"/>
      <c r="AA180" s="152"/>
      <c r="AB180" s="152"/>
      <c r="AC180" s="152"/>
      <c r="AD180" s="152"/>
      <c r="AE180" s="152"/>
      <c r="AF180" s="160"/>
      <c r="AG180" s="160"/>
      <c r="AH180" s="160"/>
      <c r="AI180" s="160"/>
      <c r="AJ180" s="14"/>
    </row>
    <row r="181" spans="1:36">
      <c r="A181" s="4"/>
      <c r="B181" s="4"/>
      <c r="C181" s="4"/>
      <c r="D181" s="4"/>
      <c r="E181" s="4"/>
      <c r="F181" s="4"/>
      <c r="G181" s="4"/>
      <c r="H181" s="4"/>
      <c r="I181" s="4"/>
      <c r="J181" s="4"/>
      <c r="K181" s="4"/>
      <c r="L181" s="4"/>
      <c r="M181" s="4"/>
      <c r="N181" s="4"/>
      <c r="O181" s="4"/>
      <c r="P181" s="4"/>
      <c r="Q181" s="152"/>
      <c r="R181" s="152"/>
      <c r="S181" s="152"/>
      <c r="T181" s="152"/>
      <c r="U181" s="152"/>
      <c r="V181" s="152"/>
      <c r="W181" s="152"/>
      <c r="X181" s="152"/>
      <c r="Y181" s="152"/>
      <c r="Z181" s="152"/>
      <c r="AA181" s="152"/>
      <c r="AB181" s="152"/>
      <c r="AC181" s="152"/>
      <c r="AD181" s="152"/>
      <c r="AE181" s="152"/>
      <c r="AF181" s="160"/>
      <c r="AG181" s="160"/>
      <c r="AH181" s="160"/>
      <c r="AI181" s="160"/>
      <c r="AJ181" s="14"/>
    </row>
    <row r="182" spans="1:36">
      <c r="A182" s="4"/>
      <c r="B182" s="4"/>
      <c r="C182" s="4"/>
      <c r="D182" s="4"/>
      <c r="E182" s="4"/>
      <c r="F182" s="4"/>
      <c r="G182" s="4"/>
      <c r="H182" s="4"/>
      <c r="I182" s="4"/>
      <c r="J182" s="4"/>
      <c r="K182" s="4"/>
      <c r="L182" s="4"/>
      <c r="M182" s="4"/>
      <c r="N182" s="4"/>
      <c r="O182" s="4"/>
      <c r="P182" s="4"/>
      <c r="Q182" s="152"/>
      <c r="R182" s="152"/>
      <c r="S182" s="152"/>
      <c r="T182" s="152"/>
      <c r="U182" s="152"/>
      <c r="V182" s="152"/>
      <c r="W182" s="152"/>
      <c r="X182" s="152"/>
      <c r="Y182" s="152"/>
      <c r="Z182" s="152"/>
      <c r="AA182" s="152"/>
      <c r="AB182" s="152"/>
      <c r="AC182" s="152"/>
      <c r="AD182" s="152"/>
      <c r="AE182" s="152"/>
      <c r="AF182" s="160"/>
      <c r="AG182" s="160"/>
      <c r="AH182" s="160"/>
      <c r="AI182" s="160"/>
      <c r="AJ182" s="14"/>
    </row>
    <row r="183" spans="1:36">
      <c r="A183" s="4"/>
      <c r="B183" s="4"/>
      <c r="C183" s="4"/>
      <c r="D183" s="4"/>
      <c r="E183" s="4"/>
      <c r="F183" s="4"/>
      <c r="G183" s="4"/>
      <c r="H183" s="4"/>
      <c r="I183" s="4"/>
      <c r="J183" s="4"/>
      <c r="K183" s="4"/>
      <c r="L183" s="4"/>
      <c r="M183" s="4"/>
      <c r="N183" s="4"/>
      <c r="O183" s="4"/>
      <c r="P183" s="4"/>
      <c r="Q183" s="152"/>
      <c r="R183" s="152"/>
      <c r="S183" s="152"/>
      <c r="T183" s="152"/>
      <c r="U183" s="152"/>
      <c r="V183" s="152"/>
      <c r="W183" s="152"/>
      <c r="X183" s="152"/>
      <c r="Y183" s="152"/>
      <c r="Z183" s="152"/>
      <c r="AA183" s="152"/>
      <c r="AB183" s="152"/>
      <c r="AC183" s="152"/>
      <c r="AD183" s="152"/>
      <c r="AE183" s="152"/>
      <c r="AF183" s="160"/>
      <c r="AG183" s="160"/>
      <c r="AH183" s="160"/>
      <c r="AI183" s="160"/>
      <c r="AJ183" s="14"/>
    </row>
    <row r="184" spans="1:36">
      <c r="A184" s="4"/>
      <c r="B184" s="4"/>
      <c r="C184" s="4"/>
      <c r="D184" s="4"/>
      <c r="E184" s="4"/>
      <c r="F184" s="4"/>
      <c r="G184" s="4"/>
      <c r="H184" s="4"/>
      <c r="I184" s="4"/>
      <c r="J184" s="4"/>
      <c r="K184" s="4"/>
      <c r="L184" s="4"/>
      <c r="M184" s="4"/>
      <c r="N184" s="4"/>
      <c r="O184" s="4"/>
      <c r="P184" s="4"/>
      <c r="Q184" s="152"/>
      <c r="R184" s="152"/>
      <c r="S184" s="152"/>
      <c r="T184" s="152"/>
      <c r="U184" s="152"/>
      <c r="V184" s="152"/>
      <c r="W184" s="152"/>
      <c r="X184" s="152"/>
      <c r="Y184" s="152"/>
      <c r="Z184" s="152"/>
      <c r="AA184" s="152"/>
      <c r="AB184" s="152"/>
      <c r="AC184" s="152"/>
      <c r="AD184" s="152"/>
      <c r="AE184" s="152"/>
      <c r="AF184" s="160"/>
      <c r="AG184" s="160"/>
      <c r="AH184" s="160"/>
      <c r="AI184" s="160"/>
      <c r="AJ184" s="14"/>
    </row>
    <row r="185" spans="1:36">
      <c r="A185" s="4"/>
      <c r="B185" s="4"/>
      <c r="C185" s="4"/>
      <c r="D185" s="4"/>
      <c r="E185" s="4"/>
      <c r="F185" s="4"/>
      <c r="G185" s="4"/>
      <c r="H185" s="4"/>
      <c r="I185" s="4"/>
      <c r="J185" s="4"/>
      <c r="K185" s="4"/>
      <c r="L185" s="4"/>
      <c r="M185" s="4"/>
      <c r="N185" s="4"/>
      <c r="O185" s="4"/>
      <c r="P185" s="4"/>
      <c r="Q185" s="152"/>
      <c r="R185" s="152"/>
      <c r="S185" s="152"/>
      <c r="T185" s="152"/>
      <c r="U185" s="152"/>
      <c r="V185" s="152"/>
      <c r="W185" s="152"/>
      <c r="X185" s="152"/>
      <c r="Y185" s="152"/>
      <c r="Z185" s="152"/>
      <c r="AA185" s="152"/>
      <c r="AB185" s="152"/>
      <c r="AC185" s="152"/>
      <c r="AD185" s="152"/>
      <c r="AE185" s="152"/>
      <c r="AF185" s="160"/>
      <c r="AG185" s="160"/>
      <c r="AH185" s="160"/>
      <c r="AI185" s="160"/>
      <c r="AJ185" s="14"/>
    </row>
    <row r="186" spans="1:36">
      <c r="A186" s="4"/>
      <c r="B186" s="4"/>
      <c r="C186" s="4"/>
      <c r="D186" s="4"/>
      <c r="E186" s="4"/>
      <c r="F186" s="4"/>
      <c r="G186" s="4"/>
      <c r="H186" s="4"/>
      <c r="I186" s="4"/>
      <c r="J186" s="4"/>
      <c r="K186" s="4"/>
      <c r="L186" s="4"/>
      <c r="M186" s="4"/>
      <c r="N186" s="4"/>
      <c r="O186" s="4"/>
      <c r="P186" s="4"/>
      <c r="Q186" s="152"/>
      <c r="R186" s="152"/>
      <c r="S186" s="152"/>
      <c r="T186" s="152"/>
      <c r="U186" s="152"/>
      <c r="V186" s="152"/>
      <c r="W186" s="152"/>
      <c r="X186" s="152"/>
      <c r="Y186" s="152"/>
      <c r="Z186" s="152"/>
      <c r="AA186" s="152"/>
      <c r="AB186" s="152"/>
      <c r="AC186" s="152"/>
      <c r="AD186" s="152"/>
      <c r="AE186" s="152"/>
      <c r="AF186" s="160"/>
      <c r="AG186" s="160"/>
      <c r="AH186" s="160"/>
      <c r="AI186" s="160"/>
      <c r="AJ186" s="14"/>
    </row>
    <row r="187" spans="1:36">
      <c r="A187" s="4"/>
      <c r="B187" s="4"/>
      <c r="C187" s="4"/>
      <c r="D187" s="4"/>
      <c r="E187" s="4"/>
      <c r="F187" s="4"/>
      <c r="G187" s="4"/>
      <c r="H187" s="4"/>
      <c r="I187" s="4"/>
      <c r="J187" s="4"/>
      <c r="K187" s="4"/>
      <c r="L187" s="4"/>
      <c r="M187" s="4"/>
      <c r="N187" s="4"/>
      <c r="O187" s="4"/>
      <c r="P187" s="4"/>
      <c r="Q187" s="152"/>
      <c r="R187" s="152"/>
      <c r="S187" s="152"/>
      <c r="T187" s="152"/>
      <c r="U187" s="152"/>
      <c r="V187" s="152"/>
      <c r="W187" s="152"/>
      <c r="X187" s="152"/>
      <c r="Y187" s="152"/>
      <c r="Z187" s="152"/>
      <c r="AA187" s="152"/>
      <c r="AB187" s="152"/>
      <c r="AC187" s="152"/>
      <c r="AD187" s="152"/>
      <c r="AE187" s="152"/>
      <c r="AF187" s="160"/>
      <c r="AG187" s="160"/>
      <c r="AH187" s="160"/>
      <c r="AI187" s="160"/>
      <c r="AJ187" s="14"/>
    </row>
    <row r="188" spans="1:36">
      <c r="A188" s="4"/>
      <c r="B188" s="4"/>
      <c r="C188" s="4"/>
      <c r="D188" s="4"/>
      <c r="E188" s="4"/>
      <c r="F188" s="4"/>
      <c r="G188" s="4"/>
      <c r="H188" s="4"/>
      <c r="I188" s="4"/>
      <c r="J188" s="4"/>
      <c r="K188" s="4"/>
      <c r="L188" s="4"/>
      <c r="M188" s="4"/>
      <c r="N188" s="4"/>
      <c r="O188" s="4"/>
      <c r="P188" s="4"/>
      <c r="Q188" s="152"/>
      <c r="R188" s="152"/>
      <c r="S188" s="152"/>
      <c r="T188" s="152"/>
      <c r="U188" s="152"/>
      <c r="V188" s="152"/>
      <c r="W188" s="152"/>
      <c r="X188" s="152"/>
      <c r="Y188" s="152"/>
      <c r="Z188" s="152"/>
      <c r="AA188" s="152"/>
      <c r="AB188" s="152"/>
      <c r="AC188" s="152"/>
      <c r="AD188" s="152"/>
      <c r="AE188" s="152"/>
      <c r="AF188" s="160"/>
      <c r="AG188" s="160"/>
      <c r="AH188" s="160"/>
      <c r="AI188" s="160"/>
      <c r="AJ188" s="14"/>
    </row>
    <row r="189" spans="1:36">
      <c r="A189" s="4"/>
      <c r="B189" s="4"/>
      <c r="C189" s="4"/>
      <c r="D189" s="4"/>
      <c r="E189" s="4"/>
      <c r="F189" s="4"/>
      <c r="G189" s="4"/>
      <c r="H189" s="4"/>
      <c r="I189" s="4"/>
      <c r="J189" s="4"/>
      <c r="K189" s="4"/>
      <c r="L189" s="4"/>
      <c r="M189" s="4"/>
      <c r="N189" s="4"/>
      <c r="O189" s="4"/>
      <c r="P189" s="4"/>
      <c r="Q189" s="152"/>
      <c r="R189" s="152"/>
      <c r="S189" s="152"/>
      <c r="T189" s="152"/>
      <c r="U189" s="152"/>
      <c r="V189" s="152"/>
      <c r="W189" s="152"/>
      <c r="X189" s="152"/>
      <c r="Y189" s="152"/>
      <c r="Z189" s="152"/>
      <c r="AA189" s="152"/>
      <c r="AB189" s="152"/>
      <c r="AC189" s="152"/>
      <c r="AD189" s="152"/>
      <c r="AE189" s="152"/>
      <c r="AF189" s="160"/>
      <c r="AG189" s="160"/>
      <c r="AH189" s="160"/>
      <c r="AI189" s="160"/>
      <c r="AJ189" s="14"/>
    </row>
    <row r="190" spans="1:36">
      <c r="A190" s="4"/>
      <c r="B190" s="4"/>
      <c r="C190" s="4"/>
      <c r="D190" s="4"/>
      <c r="E190" s="4"/>
      <c r="F190" s="4"/>
      <c r="G190" s="4"/>
      <c r="H190" s="4"/>
      <c r="I190" s="4"/>
      <c r="J190" s="4"/>
      <c r="K190" s="4"/>
      <c r="L190" s="4"/>
      <c r="M190" s="4"/>
      <c r="N190" s="4"/>
      <c r="O190" s="4"/>
      <c r="P190" s="4"/>
      <c r="Q190" s="152"/>
      <c r="R190" s="152"/>
      <c r="S190" s="152"/>
      <c r="T190" s="152"/>
      <c r="U190" s="152"/>
      <c r="V190" s="152"/>
      <c r="W190" s="152"/>
      <c r="X190" s="152"/>
      <c r="Y190" s="152"/>
      <c r="Z190" s="152"/>
      <c r="AA190" s="152"/>
      <c r="AB190" s="152"/>
      <c r="AC190" s="152"/>
      <c r="AD190" s="152"/>
      <c r="AE190" s="152"/>
      <c r="AF190" s="160"/>
      <c r="AG190" s="160"/>
      <c r="AH190" s="160"/>
      <c r="AI190" s="160"/>
      <c r="AJ190" s="14"/>
    </row>
    <row r="191" spans="1:36">
      <c r="A191" s="4"/>
      <c r="B191" s="4"/>
      <c r="C191" s="4"/>
      <c r="D191" s="4"/>
      <c r="E191" s="4"/>
      <c r="F191" s="4"/>
      <c r="G191" s="4"/>
      <c r="H191" s="4"/>
      <c r="I191" s="4"/>
      <c r="J191" s="4"/>
      <c r="K191" s="4"/>
      <c r="L191" s="4"/>
      <c r="M191" s="4"/>
      <c r="N191" s="4"/>
      <c r="O191" s="4"/>
      <c r="P191" s="4"/>
      <c r="Q191" s="152"/>
      <c r="R191" s="152"/>
      <c r="S191" s="152"/>
      <c r="T191" s="152"/>
      <c r="U191" s="152"/>
      <c r="V191" s="152"/>
      <c r="W191" s="152"/>
      <c r="X191" s="152"/>
      <c r="Y191" s="152"/>
      <c r="Z191" s="152"/>
      <c r="AA191" s="152"/>
      <c r="AB191" s="152"/>
      <c r="AC191" s="152"/>
      <c r="AD191" s="152"/>
      <c r="AE191" s="152"/>
      <c r="AF191" s="160"/>
      <c r="AG191" s="160"/>
      <c r="AH191" s="160"/>
      <c r="AI191" s="160"/>
      <c r="AJ191" s="14"/>
    </row>
    <row r="192" spans="1:36">
      <c r="A192" s="4"/>
      <c r="B192" s="4"/>
      <c r="C192" s="4"/>
      <c r="D192" s="4"/>
      <c r="E192" s="4"/>
      <c r="F192" s="4"/>
      <c r="G192" s="4"/>
      <c r="H192" s="4"/>
      <c r="I192" s="4"/>
      <c r="J192" s="4"/>
      <c r="K192" s="4"/>
      <c r="L192" s="4"/>
      <c r="M192" s="4"/>
      <c r="N192" s="4"/>
      <c r="O192" s="4"/>
      <c r="P192" s="4"/>
      <c r="Q192" s="152"/>
      <c r="R192" s="152"/>
      <c r="S192" s="152"/>
      <c r="T192" s="152"/>
      <c r="U192" s="152"/>
      <c r="V192" s="152"/>
      <c r="W192" s="152"/>
      <c r="X192" s="152"/>
      <c r="Y192" s="152"/>
      <c r="Z192" s="152"/>
      <c r="AA192" s="152"/>
      <c r="AB192" s="152"/>
      <c r="AC192" s="152"/>
      <c r="AD192" s="152"/>
      <c r="AE192" s="152"/>
      <c r="AF192" s="160"/>
      <c r="AG192" s="160"/>
      <c r="AH192" s="160"/>
      <c r="AI192" s="160"/>
      <c r="AJ192" s="14"/>
    </row>
    <row r="193" spans="1:36">
      <c r="A193" s="4"/>
      <c r="B193" s="4"/>
      <c r="C193" s="4"/>
      <c r="D193" s="4"/>
      <c r="E193" s="4"/>
      <c r="F193" s="4"/>
      <c r="G193" s="4"/>
      <c r="H193" s="4"/>
      <c r="I193" s="4"/>
      <c r="J193" s="4"/>
      <c r="K193" s="4"/>
      <c r="L193" s="4"/>
      <c r="M193" s="4"/>
      <c r="N193" s="4"/>
      <c r="O193" s="4"/>
      <c r="P193" s="4"/>
      <c r="Q193" s="152"/>
      <c r="R193" s="152"/>
      <c r="S193" s="152"/>
      <c r="T193" s="152"/>
      <c r="U193" s="152"/>
      <c r="V193" s="152"/>
      <c r="W193" s="152"/>
      <c r="X193" s="152"/>
      <c r="Y193" s="152"/>
      <c r="Z193" s="152"/>
      <c r="AA193" s="152"/>
      <c r="AB193" s="152"/>
      <c r="AC193" s="152"/>
      <c r="AD193" s="152"/>
      <c r="AE193" s="152"/>
      <c r="AF193" s="160"/>
      <c r="AG193" s="160"/>
      <c r="AH193" s="160"/>
      <c r="AI193" s="160"/>
      <c r="AJ193" s="14"/>
    </row>
    <row r="194" spans="1:36">
      <c r="A194" s="4"/>
      <c r="B194" s="4"/>
      <c r="C194" s="4"/>
      <c r="D194" s="4"/>
      <c r="E194" s="4"/>
      <c r="F194" s="4"/>
      <c r="G194" s="4"/>
      <c r="H194" s="4"/>
      <c r="I194" s="4"/>
      <c r="J194" s="4"/>
      <c r="K194" s="4"/>
      <c r="L194" s="4"/>
      <c r="M194" s="4"/>
      <c r="N194" s="4"/>
      <c r="O194" s="4"/>
      <c r="P194" s="4"/>
      <c r="Q194" s="152"/>
      <c r="R194" s="152"/>
      <c r="S194" s="152"/>
      <c r="T194" s="152"/>
      <c r="U194" s="152"/>
      <c r="V194" s="152"/>
      <c r="W194" s="152"/>
      <c r="X194" s="152"/>
      <c r="Y194" s="152"/>
      <c r="Z194" s="152"/>
      <c r="AA194" s="152"/>
      <c r="AB194" s="152"/>
      <c r="AC194" s="152"/>
      <c r="AD194" s="152"/>
      <c r="AE194" s="152"/>
      <c r="AF194" s="160"/>
      <c r="AG194" s="160"/>
      <c r="AH194" s="160"/>
      <c r="AI194" s="160"/>
      <c r="AJ194" s="14"/>
    </row>
    <row r="195" spans="1:36">
      <c r="A195" s="4"/>
      <c r="B195" s="4"/>
      <c r="C195" s="4"/>
      <c r="D195" s="4"/>
      <c r="E195" s="4"/>
      <c r="F195" s="4"/>
      <c r="G195" s="4"/>
      <c r="H195" s="4"/>
      <c r="I195" s="4"/>
      <c r="J195" s="4"/>
      <c r="K195" s="4"/>
      <c r="L195" s="4"/>
      <c r="M195" s="4"/>
      <c r="N195" s="4"/>
      <c r="O195" s="4"/>
      <c r="P195" s="4"/>
      <c r="Q195" s="152"/>
      <c r="R195" s="152"/>
      <c r="S195" s="152"/>
      <c r="T195" s="152"/>
      <c r="U195" s="152"/>
      <c r="V195" s="152"/>
      <c r="W195" s="152"/>
      <c r="X195" s="152"/>
      <c r="Y195" s="152"/>
      <c r="Z195" s="152"/>
      <c r="AA195" s="152"/>
      <c r="AB195" s="152"/>
      <c r="AC195" s="152"/>
      <c r="AD195" s="152"/>
      <c r="AE195" s="152"/>
      <c r="AF195" s="160"/>
      <c r="AG195" s="160"/>
      <c r="AH195" s="160"/>
      <c r="AI195" s="160"/>
      <c r="AJ195" s="14"/>
    </row>
    <row r="196" spans="1:36">
      <c r="A196" s="4"/>
      <c r="B196" s="4"/>
      <c r="C196" s="4"/>
      <c r="D196" s="4"/>
      <c r="E196" s="4"/>
      <c r="F196" s="4"/>
      <c r="G196" s="4"/>
      <c r="H196" s="4"/>
      <c r="I196" s="4"/>
      <c r="J196" s="4"/>
      <c r="K196" s="4"/>
      <c r="L196" s="4"/>
      <c r="M196" s="4"/>
      <c r="N196" s="4"/>
      <c r="O196" s="4"/>
      <c r="P196" s="4"/>
      <c r="Q196" s="152"/>
      <c r="R196" s="152"/>
      <c r="S196" s="152"/>
      <c r="T196" s="152"/>
      <c r="U196" s="152"/>
      <c r="V196" s="152"/>
      <c r="W196" s="152"/>
      <c r="X196" s="152"/>
      <c r="Y196" s="152"/>
      <c r="Z196" s="152"/>
      <c r="AA196" s="152"/>
      <c r="AB196" s="152"/>
      <c r="AC196" s="152"/>
      <c r="AD196" s="152"/>
      <c r="AE196" s="152"/>
      <c r="AF196" s="160"/>
      <c r="AG196" s="160"/>
      <c r="AH196" s="160"/>
      <c r="AI196" s="160"/>
      <c r="AJ196" s="14"/>
    </row>
    <row r="197" spans="1:36">
      <c r="A197" s="4"/>
      <c r="B197" s="4"/>
      <c r="C197" s="4"/>
      <c r="D197" s="4"/>
      <c r="E197" s="4"/>
      <c r="F197" s="4"/>
      <c r="G197" s="4"/>
      <c r="H197" s="4"/>
      <c r="I197" s="4"/>
      <c r="J197" s="4"/>
      <c r="K197" s="4"/>
      <c r="L197" s="4"/>
      <c r="M197" s="4"/>
      <c r="N197" s="4"/>
      <c r="O197" s="4"/>
      <c r="P197" s="4"/>
      <c r="Q197" s="152"/>
      <c r="R197" s="152"/>
      <c r="S197" s="152"/>
      <c r="T197" s="152"/>
      <c r="U197" s="152"/>
      <c r="V197" s="152"/>
      <c r="W197" s="152"/>
      <c r="X197" s="152"/>
      <c r="Y197" s="152"/>
      <c r="Z197" s="152"/>
      <c r="AA197" s="152"/>
      <c r="AB197" s="152"/>
      <c r="AC197" s="152"/>
      <c r="AD197" s="152"/>
      <c r="AE197" s="152"/>
      <c r="AF197" s="160"/>
      <c r="AG197" s="160"/>
      <c r="AH197" s="160"/>
      <c r="AI197" s="160"/>
      <c r="AJ197" s="14"/>
    </row>
    <row r="198" spans="1:36">
      <c r="A198" s="4"/>
      <c r="B198" s="4"/>
      <c r="C198" s="4"/>
      <c r="D198" s="4"/>
      <c r="E198" s="4"/>
      <c r="F198" s="4"/>
      <c r="G198" s="4"/>
      <c r="H198" s="4"/>
      <c r="I198" s="4"/>
      <c r="J198" s="4"/>
      <c r="K198" s="4"/>
      <c r="L198" s="4"/>
      <c r="M198" s="4"/>
      <c r="N198" s="4"/>
      <c r="O198" s="4"/>
      <c r="P198" s="4"/>
      <c r="Q198" s="152"/>
      <c r="R198" s="152"/>
      <c r="S198" s="152"/>
      <c r="T198" s="152"/>
      <c r="U198" s="152"/>
      <c r="V198" s="152"/>
      <c r="W198" s="152"/>
      <c r="X198" s="152"/>
      <c r="Y198" s="152"/>
      <c r="Z198" s="152"/>
      <c r="AA198" s="152"/>
      <c r="AB198" s="152"/>
      <c r="AC198" s="152"/>
      <c r="AD198" s="152"/>
      <c r="AE198" s="152"/>
      <c r="AF198" s="160"/>
      <c r="AG198" s="160"/>
      <c r="AH198" s="160"/>
      <c r="AI198" s="160"/>
      <c r="AJ198" s="14"/>
    </row>
    <row r="199" spans="1:36">
      <c r="A199" s="4"/>
      <c r="B199" s="4"/>
      <c r="C199" s="4"/>
      <c r="D199" s="4"/>
      <c r="E199" s="4"/>
      <c r="F199" s="4"/>
      <c r="G199" s="4"/>
      <c r="H199" s="4"/>
      <c r="I199" s="4"/>
      <c r="J199" s="4"/>
      <c r="K199" s="4"/>
      <c r="L199" s="4"/>
      <c r="M199" s="4"/>
      <c r="N199" s="4"/>
      <c r="O199" s="4"/>
      <c r="P199" s="4"/>
      <c r="Q199" s="152"/>
      <c r="R199" s="152"/>
      <c r="S199" s="152"/>
      <c r="T199" s="152"/>
      <c r="U199" s="152"/>
      <c r="V199" s="152"/>
      <c r="W199" s="152"/>
      <c r="X199" s="152"/>
      <c r="Y199" s="152"/>
      <c r="Z199" s="152"/>
      <c r="AA199" s="152"/>
      <c r="AB199" s="152"/>
      <c r="AC199" s="152"/>
      <c r="AD199" s="152"/>
      <c r="AE199" s="152"/>
      <c r="AF199" s="160"/>
      <c r="AG199" s="160"/>
      <c r="AH199" s="160"/>
      <c r="AI199" s="160"/>
      <c r="AJ199" s="14"/>
    </row>
    <row r="200" spans="1:36">
      <c r="A200" s="4"/>
      <c r="B200" s="4"/>
      <c r="C200" s="4"/>
      <c r="D200" s="4"/>
      <c r="E200" s="4"/>
      <c r="F200" s="4"/>
      <c r="G200" s="4"/>
      <c r="H200" s="4"/>
      <c r="I200" s="4"/>
      <c r="J200" s="4"/>
      <c r="K200" s="4"/>
      <c r="L200" s="4"/>
      <c r="M200" s="4"/>
      <c r="N200" s="4"/>
      <c r="O200" s="4"/>
      <c r="P200" s="4"/>
      <c r="Q200" s="152"/>
      <c r="R200" s="152"/>
      <c r="S200" s="152"/>
      <c r="T200" s="152"/>
      <c r="U200" s="152"/>
      <c r="V200" s="152"/>
      <c r="W200" s="152"/>
      <c r="X200" s="152"/>
      <c r="Y200" s="152"/>
      <c r="Z200" s="152"/>
      <c r="AA200" s="152"/>
      <c r="AB200" s="152"/>
      <c r="AC200" s="152"/>
      <c r="AD200" s="152"/>
      <c r="AE200" s="152"/>
      <c r="AF200" s="160"/>
      <c r="AG200" s="160"/>
      <c r="AH200" s="160"/>
      <c r="AI200" s="160"/>
      <c r="AJ200" s="14"/>
    </row>
    <row r="201" spans="1:36">
      <c r="A201" s="4"/>
      <c r="B201" s="4"/>
      <c r="C201" s="4"/>
      <c r="D201" s="4"/>
      <c r="E201" s="4"/>
      <c r="F201" s="4"/>
      <c r="G201" s="4"/>
      <c r="H201" s="4"/>
      <c r="I201" s="4"/>
      <c r="J201" s="4"/>
      <c r="K201" s="4"/>
      <c r="L201" s="4"/>
      <c r="M201" s="4"/>
      <c r="N201" s="4"/>
      <c r="O201" s="4"/>
      <c r="P201" s="4"/>
      <c r="Q201" s="152"/>
      <c r="R201" s="152"/>
      <c r="S201" s="152"/>
      <c r="T201" s="152"/>
      <c r="U201" s="152"/>
      <c r="V201" s="152"/>
      <c r="W201" s="152"/>
      <c r="X201" s="152"/>
      <c r="Y201" s="152"/>
      <c r="Z201" s="152"/>
      <c r="AA201" s="152"/>
      <c r="AB201" s="152"/>
      <c r="AC201" s="152"/>
      <c r="AD201" s="152"/>
      <c r="AE201" s="152"/>
      <c r="AF201" s="160"/>
      <c r="AG201" s="160"/>
      <c r="AH201" s="160"/>
      <c r="AI201" s="160"/>
      <c r="AJ201" s="14"/>
    </row>
    <row r="202" spans="1:36">
      <c r="A202" s="4"/>
      <c r="B202" s="4"/>
      <c r="C202" s="4"/>
      <c r="D202" s="4"/>
      <c r="E202" s="4"/>
      <c r="F202" s="4"/>
      <c r="G202" s="4"/>
      <c r="H202" s="4"/>
      <c r="I202" s="4"/>
      <c r="J202" s="4"/>
      <c r="K202" s="4"/>
      <c r="L202" s="4"/>
      <c r="M202" s="4"/>
      <c r="N202" s="4"/>
      <c r="O202" s="4"/>
      <c r="P202" s="4"/>
      <c r="Q202" s="152"/>
      <c r="R202" s="152"/>
      <c r="S202" s="152"/>
      <c r="T202" s="152"/>
      <c r="U202" s="152"/>
      <c r="V202" s="152"/>
      <c r="W202" s="152"/>
      <c r="X202" s="152"/>
      <c r="Y202" s="152"/>
      <c r="Z202" s="152"/>
      <c r="AA202" s="152"/>
      <c r="AB202" s="152"/>
      <c r="AC202" s="152"/>
      <c r="AD202" s="152"/>
      <c r="AE202" s="152"/>
      <c r="AF202" s="160"/>
      <c r="AG202" s="160"/>
      <c r="AH202" s="160"/>
      <c r="AI202" s="160"/>
      <c r="AJ202" s="14"/>
    </row>
    <row r="203" spans="1:36">
      <c r="A203" s="4"/>
      <c r="B203" s="4"/>
      <c r="C203" s="4"/>
      <c r="D203" s="4"/>
      <c r="E203" s="4"/>
      <c r="F203" s="4"/>
      <c r="G203" s="4"/>
      <c r="H203" s="4"/>
      <c r="I203" s="4"/>
      <c r="J203" s="4"/>
      <c r="K203" s="4"/>
      <c r="L203" s="4"/>
      <c r="M203" s="4"/>
      <c r="N203" s="4"/>
      <c r="O203" s="4"/>
      <c r="P203" s="4"/>
      <c r="Q203" s="152"/>
      <c r="R203" s="152"/>
      <c r="S203" s="152"/>
      <c r="T203" s="152"/>
      <c r="U203" s="152"/>
      <c r="V203" s="152"/>
      <c r="W203" s="152"/>
      <c r="X203" s="152"/>
      <c r="Y203" s="152"/>
      <c r="Z203" s="152"/>
      <c r="AA203" s="152"/>
      <c r="AB203" s="152"/>
      <c r="AC203" s="152"/>
      <c r="AD203" s="152"/>
      <c r="AE203" s="152"/>
      <c r="AF203" s="160"/>
      <c r="AG203" s="160"/>
      <c r="AH203" s="160"/>
      <c r="AI203" s="160"/>
      <c r="AJ203" s="14"/>
    </row>
    <row r="204" spans="1:36">
      <c r="A204" s="4"/>
      <c r="B204" s="4"/>
      <c r="C204" s="4"/>
      <c r="D204" s="4"/>
      <c r="E204" s="4"/>
      <c r="F204" s="4"/>
      <c r="G204" s="4"/>
      <c r="H204" s="4"/>
      <c r="I204" s="4"/>
      <c r="J204" s="4"/>
      <c r="K204" s="4"/>
      <c r="L204" s="4"/>
      <c r="M204" s="4"/>
      <c r="N204" s="4"/>
      <c r="O204" s="4"/>
      <c r="P204" s="4"/>
      <c r="Q204" s="152"/>
      <c r="R204" s="152"/>
      <c r="S204" s="152"/>
      <c r="T204" s="152"/>
      <c r="U204" s="152"/>
      <c r="V204" s="152"/>
      <c r="W204" s="152"/>
      <c r="X204" s="152"/>
      <c r="Y204" s="152"/>
      <c r="Z204" s="152"/>
      <c r="AA204" s="152"/>
      <c r="AB204" s="152"/>
      <c r="AC204" s="152"/>
      <c r="AD204" s="152"/>
      <c r="AE204" s="152"/>
      <c r="AF204" s="160"/>
      <c r="AG204" s="160"/>
      <c r="AH204" s="160"/>
      <c r="AI204" s="160"/>
      <c r="AJ204" s="14"/>
    </row>
    <row r="205" spans="1:36">
      <c r="A205" s="4"/>
      <c r="B205" s="4"/>
      <c r="C205" s="4"/>
      <c r="D205" s="4"/>
      <c r="E205" s="4"/>
      <c r="F205" s="4"/>
      <c r="G205" s="4"/>
      <c r="H205" s="4"/>
      <c r="I205" s="4"/>
      <c r="J205" s="4"/>
      <c r="K205" s="4"/>
      <c r="L205" s="4"/>
      <c r="M205" s="4"/>
      <c r="N205" s="4"/>
      <c r="O205" s="4"/>
      <c r="P205" s="4"/>
      <c r="Q205" s="152"/>
      <c r="R205" s="152"/>
      <c r="S205" s="152"/>
      <c r="T205" s="152"/>
      <c r="U205" s="152"/>
      <c r="V205" s="152"/>
      <c r="W205" s="152"/>
      <c r="X205" s="152"/>
      <c r="Y205" s="152"/>
      <c r="Z205" s="152"/>
      <c r="AA205" s="152"/>
      <c r="AB205" s="152"/>
      <c r="AC205" s="152"/>
      <c r="AD205" s="152"/>
      <c r="AE205" s="152"/>
      <c r="AF205" s="160"/>
      <c r="AG205" s="160"/>
      <c r="AH205" s="160"/>
      <c r="AI205" s="160"/>
      <c r="AJ205" s="14"/>
    </row>
    <row r="206" spans="1:36">
      <c r="A206" s="4"/>
      <c r="B206" s="4"/>
      <c r="C206" s="4"/>
      <c r="D206" s="4"/>
      <c r="E206" s="4"/>
      <c r="F206" s="4"/>
      <c r="G206" s="4"/>
      <c r="H206" s="4"/>
      <c r="I206" s="4"/>
      <c r="J206" s="4"/>
      <c r="K206" s="4"/>
      <c r="L206" s="4"/>
      <c r="M206" s="4"/>
      <c r="N206" s="4"/>
      <c r="O206" s="4"/>
      <c r="P206" s="4"/>
      <c r="Q206" s="152"/>
      <c r="R206" s="152"/>
      <c r="S206" s="152"/>
      <c r="T206" s="152"/>
      <c r="U206" s="152"/>
      <c r="V206" s="152"/>
      <c r="W206" s="152"/>
      <c r="X206" s="152"/>
      <c r="Y206" s="152"/>
      <c r="Z206" s="152"/>
      <c r="AA206" s="152"/>
      <c r="AB206" s="152"/>
      <c r="AC206" s="152"/>
      <c r="AD206" s="152"/>
      <c r="AE206" s="152"/>
      <c r="AF206" s="160"/>
      <c r="AG206" s="160"/>
      <c r="AH206" s="160"/>
      <c r="AI206" s="160"/>
      <c r="AJ206" s="14"/>
    </row>
    <row r="207" spans="1:36">
      <c r="A207" s="4"/>
      <c r="B207" s="4"/>
      <c r="C207" s="4"/>
      <c r="D207" s="4"/>
      <c r="E207" s="4"/>
      <c r="F207" s="4"/>
      <c r="G207" s="4"/>
      <c r="H207" s="4"/>
      <c r="I207" s="4"/>
      <c r="J207" s="4"/>
      <c r="K207" s="4"/>
      <c r="L207" s="4"/>
      <c r="M207" s="4"/>
      <c r="N207" s="4"/>
      <c r="O207" s="4"/>
      <c r="P207" s="4"/>
      <c r="Q207" s="152"/>
      <c r="R207" s="152"/>
      <c r="S207" s="152"/>
      <c r="T207" s="152"/>
      <c r="U207" s="152"/>
      <c r="V207" s="152"/>
      <c r="W207" s="152"/>
      <c r="X207" s="152"/>
      <c r="Y207" s="152"/>
      <c r="Z207" s="152"/>
      <c r="AA207" s="152"/>
      <c r="AB207" s="152"/>
      <c r="AC207" s="152"/>
      <c r="AD207" s="152"/>
      <c r="AE207" s="152"/>
      <c r="AF207" s="160"/>
      <c r="AG207" s="160"/>
      <c r="AH207" s="160"/>
      <c r="AI207" s="160"/>
      <c r="AJ207" s="14"/>
    </row>
    <row r="208" spans="1:36">
      <c r="A208" s="4"/>
      <c r="B208" s="4"/>
      <c r="C208" s="4"/>
      <c r="D208" s="4"/>
      <c r="E208" s="4"/>
      <c r="F208" s="4"/>
      <c r="G208" s="4"/>
      <c r="H208" s="4"/>
      <c r="I208" s="4"/>
      <c r="J208" s="4"/>
      <c r="K208" s="4"/>
      <c r="L208" s="4"/>
      <c r="M208" s="4"/>
      <c r="N208" s="4"/>
      <c r="O208" s="4"/>
      <c r="P208" s="4"/>
      <c r="Q208" s="152"/>
      <c r="R208" s="152"/>
      <c r="S208" s="152"/>
      <c r="T208" s="152"/>
      <c r="U208" s="152"/>
      <c r="V208" s="152"/>
      <c r="W208" s="152"/>
      <c r="X208" s="152"/>
      <c r="Y208" s="152"/>
      <c r="Z208" s="152"/>
      <c r="AA208" s="152"/>
      <c r="AB208" s="152"/>
      <c r="AC208" s="152"/>
      <c r="AD208" s="152"/>
      <c r="AE208" s="152"/>
      <c r="AF208" s="160"/>
      <c r="AG208" s="160"/>
      <c r="AH208" s="160"/>
      <c r="AI208" s="160"/>
      <c r="AJ208" s="14"/>
    </row>
    <row r="209" spans="1:36">
      <c r="A209" s="4"/>
      <c r="B209" s="4"/>
      <c r="C209" s="4"/>
      <c r="D209" s="4"/>
      <c r="E209" s="4"/>
      <c r="F209" s="4"/>
      <c r="G209" s="4"/>
      <c r="H209" s="4"/>
      <c r="I209" s="4"/>
      <c r="J209" s="4"/>
      <c r="K209" s="4"/>
      <c r="L209" s="4"/>
      <c r="M209" s="4"/>
      <c r="N209" s="4"/>
      <c r="O209" s="4"/>
      <c r="P209" s="4"/>
      <c r="Q209" s="152"/>
      <c r="R209" s="152"/>
      <c r="S209" s="152"/>
      <c r="T209" s="152"/>
      <c r="U209" s="152"/>
      <c r="V209" s="152"/>
      <c r="W209" s="152"/>
      <c r="X209" s="152"/>
      <c r="Y209" s="152"/>
      <c r="Z209" s="152"/>
      <c r="AA209" s="152"/>
      <c r="AB209" s="152"/>
      <c r="AC209" s="152"/>
      <c r="AD209" s="152"/>
      <c r="AE209" s="152"/>
      <c r="AF209" s="160"/>
      <c r="AG209" s="160"/>
      <c r="AH209" s="160"/>
      <c r="AI209" s="160"/>
      <c r="AJ209" s="14"/>
    </row>
    <row r="210" spans="1:36">
      <c r="A210" s="4"/>
      <c r="B210" s="4"/>
      <c r="C210" s="4"/>
      <c r="D210" s="4"/>
      <c r="E210" s="4"/>
      <c r="F210" s="4"/>
      <c r="G210" s="4"/>
      <c r="H210" s="4"/>
      <c r="I210" s="4"/>
      <c r="J210" s="4"/>
      <c r="K210" s="4"/>
      <c r="L210" s="4"/>
      <c r="M210" s="4"/>
      <c r="N210" s="4"/>
      <c r="O210" s="4"/>
      <c r="P210" s="4"/>
      <c r="Q210" s="152"/>
      <c r="R210" s="152"/>
      <c r="S210" s="152"/>
      <c r="T210" s="152"/>
      <c r="U210" s="152"/>
      <c r="V210" s="152"/>
      <c r="W210" s="152"/>
      <c r="X210" s="152"/>
      <c r="Y210" s="152"/>
      <c r="Z210" s="152"/>
      <c r="AA210" s="152"/>
      <c r="AB210" s="152"/>
      <c r="AC210" s="152"/>
      <c r="AD210" s="152"/>
      <c r="AE210" s="152"/>
      <c r="AF210" s="160"/>
      <c r="AG210" s="160"/>
      <c r="AH210" s="160"/>
      <c r="AI210" s="160"/>
      <c r="AJ210" s="14"/>
    </row>
    <row r="211" spans="1:36">
      <c r="A211" s="4"/>
      <c r="B211" s="4"/>
      <c r="C211" s="4"/>
      <c r="D211" s="4"/>
      <c r="E211" s="4"/>
      <c r="F211" s="4"/>
      <c r="G211" s="4"/>
      <c r="H211" s="4"/>
      <c r="I211" s="4"/>
      <c r="J211" s="4"/>
      <c r="K211" s="4"/>
      <c r="L211" s="4"/>
      <c r="M211" s="4"/>
      <c r="N211" s="4"/>
      <c r="O211" s="4"/>
      <c r="P211" s="4"/>
      <c r="Q211" s="152"/>
      <c r="R211" s="152"/>
      <c r="S211" s="152"/>
      <c r="T211" s="152"/>
      <c r="U211" s="152"/>
      <c r="V211" s="152"/>
      <c r="W211" s="152"/>
      <c r="X211" s="152"/>
      <c r="Y211" s="152"/>
      <c r="Z211" s="152"/>
      <c r="AA211" s="152"/>
      <c r="AB211" s="152"/>
      <c r="AC211" s="152"/>
      <c r="AD211" s="152"/>
      <c r="AE211" s="152"/>
      <c r="AF211" s="160"/>
      <c r="AG211" s="160"/>
      <c r="AH211" s="160"/>
      <c r="AI211" s="160"/>
      <c r="AJ211" s="14"/>
    </row>
    <row r="212" spans="1:36">
      <c r="A212" s="4"/>
      <c r="B212" s="4"/>
      <c r="C212" s="4"/>
      <c r="D212" s="4"/>
      <c r="E212" s="4"/>
      <c r="F212" s="4"/>
      <c r="G212" s="4"/>
      <c r="H212" s="4"/>
      <c r="I212" s="4"/>
      <c r="J212" s="4"/>
      <c r="K212" s="4"/>
      <c r="L212" s="4"/>
      <c r="M212" s="4"/>
      <c r="N212" s="4"/>
      <c r="O212" s="4"/>
      <c r="P212" s="4"/>
      <c r="Q212" s="152"/>
      <c r="R212" s="152"/>
      <c r="S212" s="152"/>
      <c r="T212" s="152"/>
      <c r="U212" s="152"/>
      <c r="V212" s="152"/>
      <c r="W212" s="152"/>
      <c r="X212" s="152"/>
      <c r="Y212" s="152"/>
      <c r="Z212" s="152"/>
      <c r="AA212" s="152"/>
      <c r="AB212" s="152"/>
      <c r="AC212" s="152"/>
      <c r="AD212" s="152"/>
      <c r="AE212" s="152"/>
      <c r="AF212" s="160"/>
      <c r="AG212" s="160"/>
      <c r="AH212" s="160"/>
      <c r="AI212" s="160"/>
      <c r="AJ212" s="14"/>
    </row>
    <row r="213" spans="1:36">
      <c r="A213" s="4"/>
      <c r="B213" s="4"/>
      <c r="C213" s="4"/>
      <c r="D213" s="4"/>
      <c r="E213" s="4"/>
      <c r="F213" s="4"/>
      <c r="G213" s="4"/>
      <c r="H213" s="4"/>
      <c r="I213" s="4"/>
      <c r="J213" s="4"/>
      <c r="K213" s="4"/>
      <c r="L213" s="4"/>
      <c r="M213" s="4"/>
      <c r="N213" s="4"/>
      <c r="O213" s="4"/>
      <c r="P213" s="4"/>
      <c r="Q213" s="152"/>
      <c r="R213" s="152"/>
      <c r="S213" s="152"/>
      <c r="T213" s="152"/>
      <c r="U213" s="152"/>
      <c r="V213" s="152"/>
      <c r="W213" s="152"/>
      <c r="X213" s="152"/>
      <c r="Y213" s="152"/>
      <c r="Z213" s="152"/>
      <c r="AA213" s="152"/>
      <c r="AB213" s="152"/>
      <c r="AC213" s="152"/>
      <c r="AD213" s="152"/>
      <c r="AE213" s="152"/>
      <c r="AF213" s="160"/>
      <c r="AG213" s="160"/>
      <c r="AH213" s="160"/>
      <c r="AI213" s="160"/>
      <c r="AJ213" s="14"/>
    </row>
    <row r="214" spans="1:36">
      <c r="A214" s="4"/>
      <c r="B214" s="4"/>
      <c r="C214" s="4"/>
      <c r="D214" s="4"/>
      <c r="E214" s="4"/>
      <c r="F214" s="4"/>
      <c r="G214" s="4"/>
      <c r="H214" s="4"/>
      <c r="I214" s="4"/>
      <c r="J214" s="4"/>
      <c r="K214" s="4"/>
      <c r="L214" s="4"/>
      <c r="M214" s="4"/>
      <c r="N214" s="4"/>
      <c r="O214" s="4"/>
      <c r="P214" s="4"/>
      <c r="Q214" s="152"/>
      <c r="R214" s="152"/>
      <c r="S214" s="152"/>
      <c r="T214" s="152"/>
      <c r="U214" s="152"/>
      <c r="V214" s="152"/>
      <c r="W214" s="152"/>
      <c r="X214" s="152"/>
      <c r="Y214" s="152"/>
      <c r="Z214" s="152"/>
      <c r="AA214" s="152"/>
      <c r="AB214" s="152"/>
      <c r="AC214" s="152"/>
      <c r="AD214" s="152"/>
      <c r="AE214" s="152"/>
      <c r="AF214" s="160"/>
      <c r="AG214" s="160"/>
      <c r="AH214" s="160"/>
      <c r="AI214" s="160"/>
      <c r="AJ214" s="14"/>
    </row>
    <row r="215" spans="1:36">
      <c r="A215" s="4"/>
      <c r="B215" s="4"/>
      <c r="C215" s="4"/>
      <c r="D215" s="4"/>
      <c r="E215" s="4"/>
      <c r="F215" s="4"/>
      <c r="G215" s="4"/>
      <c r="H215" s="4"/>
      <c r="I215" s="4"/>
      <c r="J215" s="4"/>
      <c r="K215" s="4"/>
      <c r="L215" s="4"/>
      <c r="M215" s="4"/>
      <c r="N215" s="4"/>
      <c r="O215" s="4"/>
      <c r="P215" s="4"/>
      <c r="Q215" s="152"/>
      <c r="R215" s="152"/>
      <c r="S215" s="152"/>
      <c r="T215" s="152"/>
      <c r="U215" s="152"/>
      <c r="V215" s="152"/>
      <c r="W215" s="152"/>
      <c r="X215" s="152"/>
      <c r="Y215" s="152"/>
      <c r="Z215" s="152"/>
      <c r="AA215" s="152"/>
      <c r="AB215" s="152"/>
      <c r="AC215" s="152"/>
      <c r="AD215" s="152"/>
      <c r="AE215" s="152"/>
      <c r="AF215" s="160"/>
      <c r="AG215" s="160"/>
      <c r="AH215" s="160"/>
      <c r="AI215" s="160"/>
      <c r="AJ215" s="14"/>
    </row>
    <row r="216" spans="1:36">
      <c r="A216" s="4"/>
      <c r="B216" s="4"/>
      <c r="C216" s="4"/>
      <c r="D216" s="4"/>
      <c r="E216" s="4"/>
      <c r="F216" s="4"/>
      <c r="G216" s="4"/>
      <c r="H216" s="4"/>
      <c r="I216" s="4"/>
      <c r="J216" s="4"/>
      <c r="K216" s="4"/>
      <c r="L216" s="4"/>
      <c r="M216" s="4"/>
      <c r="N216" s="4"/>
      <c r="O216" s="4"/>
      <c r="P216" s="4"/>
      <c r="Q216" s="152"/>
      <c r="R216" s="152"/>
      <c r="S216" s="152"/>
      <c r="T216" s="152"/>
      <c r="U216" s="152"/>
      <c r="V216" s="152"/>
      <c r="W216" s="152"/>
      <c r="X216" s="152"/>
      <c r="Y216" s="152"/>
      <c r="Z216" s="152"/>
      <c r="AA216" s="152"/>
      <c r="AB216" s="152"/>
      <c r="AC216" s="152"/>
      <c r="AD216" s="152"/>
      <c r="AE216" s="152"/>
      <c r="AF216" s="160"/>
      <c r="AG216" s="160"/>
      <c r="AH216" s="160"/>
      <c r="AI216" s="160"/>
      <c r="AJ216" s="14"/>
    </row>
    <row r="217" spans="1:36">
      <c r="A217" s="4"/>
      <c r="B217" s="4"/>
      <c r="C217" s="4"/>
      <c r="D217" s="4"/>
      <c r="E217" s="4"/>
      <c r="F217" s="4"/>
      <c r="G217" s="4"/>
      <c r="H217" s="4"/>
      <c r="I217" s="4"/>
      <c r="J217" s="4"/>
      <c r="K217" s="4"/>
      <c r="L217" s="4"/>
      <c r="M217" s="4"/>
      <c r="N217" s="4"/>
      <c r="O217" s="4"/>
      <c r="P217" s="4"/>
      <c r="Q217" s="152"/>
      <c r="R217" s="152"/>
      <c r="S217" s="152"/>
      <c r="T217" s="152"/>
      <c r="U217" s="152"/>
      <c r="V217" s="152"/>
      <c r="W217" s="152"/>
      <c r="X217" s="152"/>
      <c r="Y217" s="152"/>
      <c r="Z217" s="152"/>
      <c r="AA217" s="152"/>
      <c r="AB217" s="152"/>
      <c r="AC217" s="152"/>
      <c r="AD217" s="152"/>
      <c r="AE217" s="152"/>
      <c r="AF217" s="160"/>
      <c r="AG217" s="160"/>
      <c r="AH217" s="160"/>
      <c r="AI217" s="160"/>
      <c r="AJ217" s="14"/>
    </row>
    <row r="218" spans="1:36">
      <c r="A218" s="4"/>
      <c r="B218" s="4"/>
      <c r="C218" s="4"/>
      <c r="D218" s="4"/>
      <c r="E218" s="4"/>
      <c r="F218" s="4"/>
      <c r="G218" s="4"/>
      <c r="H218" s="4"/>
      <c r="I218" s="4"/>
      <c r="J218" s="4"/>
      <c r="K218" s="4"/>
      <c r="L218" s="4"/>
      <c r="M218" s="4"/>
      <c r="N218" s="4"/>
      <c r="O218" s="4"/>
      <c r="P218" s="4"/>
      <c r="Q218" s="152"/>
      <c r="R218" s="152"/>
      <c r="S218" s="152"/>
      <c r="T218" s="152"/>
      <c r="U218" s="152"/>
      <c r="V218" s="152"/>
      <c r="W218" s="152"/>
      <c r="X218" s="152"/>
      <c r="Y218" s="152"/>
      <c r="Z218" s="152"/>
      <c r="AA218" s="152"/>
      <c r="AB218" s="152"/>
      <c r="AC218" s="152"/>
      <c r="AD218" s="152"/>
      <c r="AE218" s="152"/>
      <c r="AF218" s="160"/>
      <c r="AG218" s="160"/>
      <c r="AH218" s="160"/>
      <c r="AI218" s="160"/>
      <c r="AJ218" s="14"/>
    </row>
    <row r="219" spans="1:36">
      <c r="A219" s="4"/>
      <c r="B219" s="4"/>
      <c r="C219" s="4"/>
      <c r="D219" s="4"/>
      <c r="E219" s="4"/>
      <c r="F219" s="4"/>
      <c r="G219" s="4"/>
      <c r="H219" s="4"/>
      <c r="I219" s="4"/>
      <c r="J219" s="4"/>
      <c r="K219" s="4"/>
      <c r="L219" s="4"/>
      <c r="M219" s="4"/>
      <c r="N219" s="4"/>
      <c r="O219" s="4"/>
      <c r="P219" s="4"/>
      <c r="Q219" s="152"/>
      <c r="R219" s="152"/>
      <c r="S219" s="152"/>
      <c r="T219" s="152"/>
      <c r="U219" s="152"/>
      <c r="V219" s="152"/>
      <c r="W219" s="152"/>
      <c r="X219" s="152"/>
      <c r="Y219" s="152"/>
      <c r="Z219" s="152"/>
      <c r="AA219" s="152"/>
      <c r="AB219" s="152"/>
      <c r="AC219" s="152"/>
      <c r="AD219" s="152"/>
      <c r="AE219" s="152"/>
      <c r="AF219" s="160"/>
      <c r="AG219" s="160"/>
      <c r="AH219" s="160"/>
      <c r="AI219" s="160"/>
      <c r="AJ219" s="14"/>
    </row>
    <row r="220" spans="1:36">
      <c r="A220" s="4"/>
      <c r="B220" s="4"/>
      <c r="C220" s="4"/>
      <c r="D220" s="4"/>
      <c r="E220" s="4"/>
      <c r="F220" s="4"/>
      <c r="G220" s="4"/>
      <c r="H220" s="4"/>
      <c r="I220" s="4"/>
      <c r="J220" s="4"/>
      <c r="K220" s="4"/>
      <c r="L220" s="4"/>
      <c r="M220" s="4"/>
      <c r="N220" s="4"/>
      <c r="O220" s="4"/>
      <c r="P220" s="4"/>
      <c r="Q220" s="152"/>
      <c r="R220" s="152"/>
      <c r="S220" s="152"/>
      <c r="T220" s="152"/>
      <c r="U220" s="152"/>
      <c r="V220" s="152"/>
      <c r="W220" s="152"/>
      <c r="X220" s="152"/>
      <c r="Y220" s="152"/>
      <c r="Z220" s="152"/>
      <c r="AA220" s="152"/>
      <c r="AB220" s="152"/>
      <c r="AC220" s="152"/>
      <c r="AD220" s="152"/>
      <c r="AE220" s="152"/>
      <c r="AF220" s="160"/>
      <c r="AG220" s="160"/>
      <c r="AH220" s="160"/>
      <c r="AI220" s="160"/>
      <c r="AJ220" s="14"/>
    </row>
    <row r="221" spans="1:36">
      <c r="A221" s="4"/>
      <c r="B221" s="4"/>
      <c r="C221" s="4"/>
      <c r="D221" s="4"/>
      <c r="E221" s="4"/>
      <c r="F221" s="4"/>
      <c r="G221" s="4"/>
      <c r="H221" s="4"/>
      <c r="I221" s="4"/>
      <c r="J221" s="4"/>
      <c r="K221" s="4"/>
      <c r="L221" s="4"/>
      <c r="M221" s="4"/>
      <c r="N221" s="4"/>
      <c r="O221" s="4"/>
      <c r="P221" s="4"/>
      <c r="Q221" s="152"/>
      <c r="R221" s="152"/>
      <c r="S221" s="152"/>
      <c r="T221" s="152"/>
      <c r="U221" s="152"/>
      <c r="V221" s="152"/>
      <c r="W221" s="152"/>
      <c r="X221" s="152"/>
      <c r="Y221" s="152"/>
      <c r="Z221" s="152"/>
      <c r="AA221" s="152"/>
      <c r="AB221" s="152"/>
      <c r="AC221" s="152"/>
      <c r="AD221" s="152"/>
      <c r="AE221" s="152"/>
      <c r="AF221" s="160"/>
      <c r="AG221" s="160"/>
      <c r="AH221" s="160"/>
      <c r="AI221" s="160"/>
      <c r="AJ221" s="14"/>
    </row>
    <row r="222" spans="1:36">
      <c r="A222" s="4"/>
      <c r="B222" s="4"/>
      <c r="C222" s="4"/>
      <c r="D222" s="4"/>
      <c r="E222" s="4"/>
      <c r="F222" s="4"/>
      <c r="G222" s="4"/>
      <c r="H222" s="4"/>
      <c r="I222" s="4"/>
      <c r="J222" s="4"/>
      <c r="K222" s="4"/>
      <c r="L222" s="4"/>
      <c r="M222" s="4"/>
      <c r="N222" s="4"/>
      <c r="O222" s="4"/>
      <c r="P222" s="4"/>
      <c r="Q222" s="152"/>
      <c r="R222" s="152"/>
      <c r="S222" s="152"/>
      <c r="T222" s="152"/>
      <c r="U222" s="152"/>
      <c r="V222" s="152"/>
      <c r="W222" s="152"/>
      <c r="X222" s="152"/>
      <c r="Y222" s="152"/>
      <c r="Z222" s="152"/>
      <c r="AA222" s="152"/>
      <c r="AB222" s="152"/>
      <c r="AC222" s="152"/>
      <c r="AD222" s="152"/>
      <c r="AE222" s="152"/>
      <c r="AF222" s="160"/>
      <c r="AG222" s="160"/>
      <c r="AH222" s="160"/>
      <c r="AI222" s="160"/>
      <c r="AJ222" s="14"/>
    </row>
    <row r="223" spans="1:36">
      <c r="A223" s="4"/>
      <c r="B223" s="4"/>
      <c r="C223" s="4"/>
      <c r="D223" s="4"/>
      <c r="E223" s="4"/>
      <c r="F223" s="4"/>
      <c r="G223" s="4"/>
      <c r="H223" s="4"/>
      <c r="I223" s="4"/>
      <c r="J223" s="4"/>
      <c r="K223" s="4"/>
      <c r="L223" s="4"/>
      <c r="M223" s="4"/>
      <c r="N223" s="4"/>
      <c r="O223" s="4"/>
      <c r="P223" s="4"/>
      <c r="Q223" s="152"/>
      <c r="R223" s="152"/>
      <c r="S223" s="152"/>
      <c r="T223" s="152"/>
      <c r="U223" s="152"/>
      <c r="V223" s="152"/>
      <c r="W223" s="152"/>
      <c r="X223" s="152"/>
      <c r="Y223" s="152"/>
      <c r="Z223" s="152"/>
      <c r="AA223" s="152"/>
      <c r="AB223" s="152"/>
      <c r="AC223" s="152"/>
      <c r="AD223" s="152"/>
      <c r="AE223" s="152"/>
      <c r="AF223" s="160"/>
      <c r="AG223" s="160"/>
      <c r="AH223" s="160"/>
      <c r="AI223" s="160"/>
      <c r="AJ223" s="14"/>
    </row>
    <row r="224" spans="1:36">
      <c r="A224" s="4"/>
      <c r="B224" s="4"/>
      <c r="C224" s="4"/>
      <c r="D224" s="4"/>
      <c r="E224" s="4"/>
      <c r="F224" s="4"/>
      <c r="G224" s="4"/>
      <c r="H224" s="4"/>
      <c r="I224" s="4"/>
      <c r="J224" s="4"/>
      <c r="K224" s="4"/>
      <c r="L224" s="4"/>
      <c r="M224" s="4"/>
      <c r="N224" s="4"/>
      <c r="O224" s="4"/>
      <c r="P224" s="4"/>
      <c r="Q224" s="152"/>
      <c r="R224" s="152"/>
      <c r="S224" s="152"/>
      <c r="T224" s="152"/>
      <c r="U224" s="152"/>
      <c r="V224" s="152"/>
      <c r="W224" s="152"/>
      <c r="X224" s="152"/>
      <c r="Y224" s="152"/>
      <c r="Z224" s="152"/>
      <c r="AA224" s="152"/>
      <c r="AB224" s="152"/>
      <c r="AC224" s="152"/>
      <c r="AD224" s="152"/>
      <c r="AE224" s="152"/>
      <c r="AF224" s="160"/>
      <c r="AG224" s="160"/>
      <c r="AH224" s="160"/>
      <c r="AI224" s="160"/>
      <c r="AJ224" s="14"/>
    </row>
    <row r="225" spans="1:36">
      <c r="A225" s="4"/>
      <c r="B225" s="4"/>
      <c r="C225" s="4"/>
      <c r="D225" s="4"/>
      <c r="E225" s="4"/>
      <c r="F225" s="4"/>
      <c r="G225" s="4"/>
      <c r="H225" s="4"/>
      <c r="I225" s="4"/>
      <c r="J225" s="4"/>
      <c r="K225" s="4"/>
      <c r="L225" s="4"/>
      <c r="M225" s="4"/>
      <c r="N225" s="4"/>
      <c r="O225" s="4"/>
      <c r="P225" s="4"/>
      <c r="Q225" s="152"/>
      <c r="R225" s="152"/>
      <c r="S225" s="152"/>
      <c r="T225" s="152"/>
      <c r="U225" s="152"/>
      <c r="V225" s="152"/>
      <c r="W225" s="152"/>
      <c r="X225" s="152"/>
      <c r="Y225" s="152"/>
      <c r="Z225" s="152"/>
      <c r="AA225" s="152"/>
      <c r="AB225" s="152"/>
      <c r="AC225" s="152"/>
      <c r="AD225" s="152"/>
      <c r="AE225" s="152"/>
      <c r="AF225" s="160"/>
      <c r="AG225" s="160"/>
      <c r="AH225" s="160"/>
      <c r="AI225" s="160"/>
      <c r="AJ225" s="14"/>
    </row>
    <row r="226" spans="1:36">
      <c r="A226" s="4"/>
      <c r="B226" s="4"/>
      <c r="C226" s="4"/>
      <c r="D226" s="4"/>
      <c r="E226" s="4"/>
      <c r="F226" s="4"/>
      <c r="G226" s="4"/>
      <c r="H226" s="4"/>
      <c r="I226" s="4"/>
      <c r="J226" s="4"/>
      <c r="K226" s="4"/>
      <c r="L226" s="4"/>
      <c r="M226" s="4"/>
      <c r="N226" s="4"/>
      <c r="O226" s="4"/>
      <c r="P226" s="4"/>
      <c r="Q226" s="152"/>
      <c r="R226" s="152"/>
      <c r="S226" s="152"/>
      <c r="T226" s="152"/>
      <c r="U226" s="152"/>
      <c r="V226" s="152"/>
      <c r="W226" s="152"/>
      <c r="X226" s="152"/>
      <c r="Y226" s="152"/>
      <c r="Z226" s="152"/>
      <c r="AA226" s="152"/>
      <c r="AB226" s="152"/>
      <c r="AC226" s="152"/>
      <c r="AD226" s="152"/>
      <c r="AE226" s="152"/>
      <c r="AF226" s="160"/>
      <c r="AG226" s="160"/>
      <c r="AH226" s="160"/>
      <c r="AI226" s="160"/>
      <c r="AJ226" s="14"/>
    </row>
    <row r="227" spans="1:36">
      <c r="A227" s="4"/>
      <c r="B227" s="4"/>
      <c r="C227" s="4"/>
      <c r="D227" s="4"/>
      <c r="E227" s="4"/>
      <c r="F227" s="4"/>
      <c r="G227" s="4"/>
      <c r="H227" s="4"/>
      <c r="I227" s="4"/>
      <c r="J227" s="4"/>
      <c r="K227" s="4"/>
      <c r="L227" s="4"/>
      <c r="M227" s="4"/>
      <c r="N227" s="4"/>
      <c r="O227" s="4"/>
      <c r="P227" s="4"/>
      <c r="Q227" s="152"/>
      <c r="R227" s="152"/>
      <c r="S227" s="152"/>
      <c r="T227" s="152"/>
      <c r="U227" s="152"/>
      <c r="V227" s="152"/>
      <c r="W227" s="152"/>
      <c r="X227" s="152"/>
      <c r="Y227" s="152"/>
      <c r="Z227" s="152"/>
      <c r="AA227" s="152"/>
      <c r="AB227" s="152"/>
      <c r="AC227" s="152"/>
      <c r="AD227" s="152"/>
      <c r="AE227" s="152"/>
      <c r="AF227" s="160"/>
      <c r="AG227" s="160"/>
      <c r="AH227" s="160"/>
      <c r="AI227" s="160"/>
      <c r="AJ227" s="14"/>
    </row>
    <row r="228" spans="1:36">
      <c r="A228" s="4"/>
      <c r="B228" s="4"/>
      <c r="C228" s="4"/>
      <c r="D228" s="4"/>
      <c r="E228" s="4"/>
      <c r="F228" s="4"/>
      <c r="G228" s="4"/>
      <c r="H228" s="4"/>
      <c r="I228" s="4"/>
      <c r="J228" s="4"/>
      <c r="K228" s="4"/>
      <c r="L228" s="4"/>
      <c r="M228" s="4"/>
      <c r="N228" s="4"/>
      <c r="O228" s="4"/>
      <c r="P228" s="4"/>
      <c r="Q228" s="152"/>
      <c r="R228" s="152"/>
      <c r="S228" s="152"/>
      <c r="T228" s="152"/>
      <c r="U228" s="152"/>
      <c r="V228" s="152"/>
      <c r="W228" s="152"/>
      <c r="X228" s="152"/>
      <c r="Y228" s="152"/>
      <c r="Z228" s="152"/>
      <c r="AA228" s="152"/>
      <c r="AB228" s="152"/>
      <c r="AC228" s="152"/>
      <c r="AD228" s="152"/>
      <c r="AE228" s="152"/>
      <c r="AF228" s="160"/>
      <c r="AG228" s="160"/>
      <c r="AH228" s="160"/>
      <c r="AI228" s="160"/>
      <c r="AJ228" s="14"/>
    </row>
    <row r="229" spans="1:36">
      <c r="A229" s="4"/>
      <c r="B229" s="4"/>
      <c r="C229" s="4"/>
      <c r="D229" s="4"/>
      <c r="E229" s="4"/>
      <c r="F229" s="4"/>
      <c r="G229" s="4"/>
      <c r="H229" s="4"/>
      <c r="I229" s="4"/>
      <c r="J229" s="4"/>
      <c r="K229" s="4"/>
      <c r="L229" s="4"/>
      <c r="M229" s="4"/>
      <c r="N229" s="4"/>
      <c r="O229" s="4"/>
      <c r="P229" s="4"/>
      <c r="Q229" s="152"/>
      <c r="R229" s="152"/>
      <c r="S229" s="152"/>
      <c r="T229" s="152"/>
      <c r="U229" s="152"/>
      <c r="V229" s="152"/>
      <c r="W229" s="152"/>
      <c r="X229" s="152"/>
      <c r="Y229" s="152"/>
      <c r="Z229" s="152"/>
      <c r="AA229" s="152"/>
      <c r="AB229" s="152"/>
      <c r="AC229" s="152"/>
      <c r="AD229" s="152"/>
      <c r="AE229" s="152"/>
      <c r="AF229" s="160"/>
      <c r="AG229" s="160"/>
      <c r="AH229" s="160"/>
      <c r="AI229" s="160"/>
      <c r="AJ229" s="14"/>
    </row>
    <row r="230" spans="1:36">
      <c r="A230" s="4"/>
      <c r="B230" s="4"/>
      <c r="C230" s="4"/>
      <c r="D230" s="4"/>
      <c r="E230" s="4"/>
      <c r="F230" s="4"/>
      <c r="G230" s="4"/>
      <c r="H230" s="4"/>
      <c r="I230" s="4"/>
      <c r="J230" s="4"/>
      <c r="K230" s="4"/>
      <c r="L230" s="4"/>
      <c r="M230" s="4"/>
      <c r="N230" s="4"/>
      <c r="O230" s="4"/>
      <c r="P230" s="4"/>
      <c r="Q230" s="152"/>
      <c r="R230" s="152"/>
      <c r="S230" s="152"/>
      <c r="T230" s="152"/>
      <c r="U230" s="152"/>
      <c r="V230" s="152"/>
      <c r="W230" s="152"/>
      <c r="X230" s="152"/>
      <c r="Y230" s="152"/>
      <c r="Z230" s="152"/>
      <c r="AA230" s="152"/>
      <c r="AB230" s="152"/>
      <c r="AC230" s="152"/>
      <c r="AD230" s="152"/>
      <c r="AE230" s="152"/>
      <c r="AF230" s="160"/>
      <c r="AG230" s="160"/>
      <c r="AH230" s="160"/>
      <c r="AI230" s="160"/>
      <c r="AJ230" s="14"/>
    </row>
    <row r="231" spans="1:36">
      <c r="A231" s="4"/>
      <c r="B231" s="4"/>
      <c r="C231" s="4"/>
      <c r="D231" s="4"/>
      <c r="E231" s="4"/>
      <c r="F231" s="4"/>
      <c r="G231" s="4"/>
      <c r="H231" s="4"/>
      <c r="I231" s="4"/>
      <c r="J231" s="4"/>
      <c r="K231" s="4"/>
      <c r="L231" s="4"/>
      <c r="M231" s="4"/>
      <c r="N231" s="4"/>
      <c r="O231" s="4"/>
      <c r="P231" s="4"/>
      <c r="Q231" s="152"/>
      <c r="R231" s="152"/>
      <c r="S231" s="152"/>
      <c r="T231" s="152"/>
      <c r="U231" s="152"/>
      <c r="V231" s="152"/>
      <c r="W231" s="152"/>
      <c r="X231" s="152"/>
      <c r="Y231" s="152"/>
      <c r="Z231" s="152"/>
      <c r="AA231" s="152"/>
      <c r="AB231" s="152"/>
      <c r="AC231" s="152"/>
      <c r="AD231" s="152"/>
      <c r="AE231" s="152"/>
      <c r="AF231" s="160"/>
      <c r="AG231" s="160"/>
      <c r="AH231" s="160"/>
      <c r="AI231" s="160"/>
      <c r="AJ231" s="14"/>
    </row>
    <row r="232" spans="1:36">
      <c r="A232" s="4"/>
      <c r="B232" s="4"/>
      <c r="C232" s="4"/>
      <c r="D232" s="4"/>
      <c r="E232" s="4"/>
      <c r="F232" s="4"/>
      <c r="G232" s="4"/>
      <c r="H232" s="4"/>
      <c r="I232" s="4"/>
      <c r="J232" s="4"/>
      <c r="K232" s="4"/>
      <c r="L232" s="4"/>
      <c r="M232" s="4"/>
      <c r="N232" s="4"/>
      <c r="O232" s="4"/>
      <c r="P232" s="4"/>
      <c r="Q232" s="152"/>
      <c r="R232" s="152"/>
      <c r="S232" s="152"/>
      <c r="T232" s="152"/>
      <c r="U232" s="152"/>
      <c r="V232" s="152"/>
      <c r="W232" s="152"/>
      <c r="X232" s="152"/>
      <c r="Y232" s="152"/>
      <c r="Z232" s="152"/>
      <c r="AA232" s="152"/>
      <c r="AB232" s="152"/>
      <c r="AC232" s="152"/>
      <c r="AD232" s="152"/>
      <c r="AE232" s="152"/>
      <c r="AF232" s="160"/>
      <c r="AG232" s="160"/>
      <c r="AH232" s="160"/>
      <c r="AI232" s="160"/>
      <c r="AJ232" s="14"/>
    </row>
    <row r="233" spans="1:36">
      <c r="A233" s="4"/>
      <c r="B233" s="4"/>
      <c r="C233" s="4"/>
      <c r="D233" s="4"/>
      <c r="E233" s="4"/>
      <c r="F233" s="4"/>
      <c r="G233" s="4"/>
      <c r="H233" s="4"/>
      <c r="I233" s="4"/>
      <c r="J233" s="4"/>
      <c r="K233" s="4"/>
      <c r="L233" s="4"/>
      <c r="M233" s="4"/>
      <c r="N233" s="4"/>
      <c r="O233" s="4"/>
      <c r="P233" s="4"/>
      <c r="Q233" s="152"/>
      <c r="R233" s="152"/>
      <c r="S233" s="152"/>
      <c r="T233" s="152"/>
      <c r="U233" s="152"/>
      <c r="V233" s="152"/>
      <c r="W233" s="152"/>
      <c r="X233" s="152"/>
      <c r="Y233" s="152"/>
      <c r="Z233" s="152"/>
      <c r="AA233" s="152"/>
      <c r="AB233" s="152"/>
      <c r="AC233" s="152"/>
      <c r="AD233" s="152"/>
      <c r="AE233" s="152"/>
      <c r="AF233" s="160"/>
      <c r="AG233" s="160"/>
      <c r="AH233" s="160"/>
      <c r="AI233" s="160"/>
      <c r="AJ233" s="14"/>
    </row>
    <row r="234" spans="1:36">
      <c r="A234" s="4"/>
      <c r="B234" s="4"/>
      <c r="C234" s="4"/>
      <c r="D234" s="4"/>
      <c r="E234" s="4"/>
      <c r="F234" s="4"/>
      <c r="G234" s="4"/>
      <c r="H234" s="4"/>
      <c r="I234" s="4"/>
      <c r="J234" s="4"/>
      <c r="K234" s="4"/>
      <c r="L234" s="4"/>
      <c r="M234" s="4"/>
      <c r="N234" s="4"/>
      <c r="O234" s="4"/>
      <c r="P234" s="4"/>
      <c r="Q234" s="152"/>
      <c r="R234" s="152"/>
      <c r="S234" s="152"/>
      <c r="T234" s="152"/>
      <c r="U234" s="152"/>
      <c r="V234" s="152"/>
      <c r="W234" s="152"/>
      <c r="X234" s="152"/>
      <c r="Y234" s="152"/>
      <c r="Z234" s="152"/>
      <c r="AA234" s="152"/>
      <c r="AB234" s="152"/>
      <c r="AC234" s="152"/>
      <c r="AD234" s="152"/>
      <c r="AE234" s="152"/>
      <c r="AF234" s="160"/>
      <c r="AG234" s="160"/>
      <c r="AH234" s="160"/>
      <c r="AI234" s="160"/>
      <c r="AJ234" s="14"/>
    </row>
    <row r="235" spans="1:36">
      <c r="A235" s="4"/>
      <c r="B235" s="4"/>
      <c r="C235" s="4"/>
      <c r="D235" s="4"/>
      <c r="E235" s="4"/>
      <c r="F235" s="4"/>
      <c r="G235" s="4"/>
      <c r="H235" s="4"/>
      <c r="I235" s="4"/>
      <c r="J235" s="4"/>
      <c r="K235" s="4"/>
      <c r="L235" s="4"/>
      <c r="M235" s="4"/>
      <c r="N235" s="4"/>
      <c r="O235" s="4"/>
      <c r="P235" s="4"/>
      <c r="Q235" s="152"/>
      <c r="R235" s="152"/>
      <c r="S235" s="152"/>
      <c r="T235" s="152"/>
      <c r="U235" s="152"/>
      <c r="V235" s="152"/>
      <c r="W235" s="152"/>
      <c r="X235" s="152"/>
      <c r="Y235" s="152"/>
      <c r="Z235" s="152"/>
      <c r="AA235" s="152"/>
      <c r="AB235" s="152"/>
      <c r="AC235" s="152"/>
      <c r="AD235" s="152"/>
      <c r="AE235" s="152"/>
      <c r="AF235" s="160"/>
      <c r="AG235" s="160"/>
      <c r="AH235" s="160"/>
      <c r="AI235" s="160"/>
      <c r="AJ235" s="14"/>
    </row>
    <row r="236" spans="1:36">
      <c r="A236" s="4"/>
      <c r="B236" s="4"/>
      <c r="C236" s="4"/>
      <c r="D236" s="4"/>
      <c r="E236" s="4"/>
      <c r="F236" s="4"/>
      <c r="G236" s="4"/>
      <c r="H236" s="4"/>
      <c r="I236" s="4"/>
      <c r="J236" s="4"/>
      <c r="K236" s="4"/>
      <c r="L236" s="4"/>
      <c r="M236" s="4"/>
      <c r="N236" s="4"/>
      <c r="O236" s="4"/>
      <c r="P236" s="4"/>
      <c r="Q236" s="152"/>
      <c r="R236" s="152"/>
      <c r="S236" s="152"/>
      <c r="T236" s="152"/>
      <c r="U236" s="152"/>
      <c r="V236" s="152"/>
      <c r="W236" s="152"/>
      <c r="X236" s="152"/>
      <c r="Y236" s="152"/>
      <c r="Z236" s="152"/>
      <c r="AA236" s="152"/>
      <c r="AB236" s="152"/>
      <c r="AC236" s="152"/>
      <c r="AD236" s="152"/>
      <c r="AE236" s="152"/>
      <c r="AF236" s="160"/>
      <c r="AG236" s="160"/>
      <c r="AH236" s="160"/>
      <c r="AI236" s="160"/>
      <c r="AJ236" s="14"/>
    </row>
    <row r="237" spans="1:36">
      <c r="A237" s="4"/>
      <c r="B237" s="4"/>
      <c r="C237" s="4"/>
      <c r="D237" s="4"/>
      <c r="E237" s="4"/>
      <c r="F237" s="4"/>
      <c r="G237" s="4"/>
      <c r="H237" s="4"/>
      <c r="I237" s="4"/>
      <c r="J237" s="4"/>
      <c r="K237" s="4"/>
      <c r="L237" s="4"/>
      <c r="M237" s="4"/>
      <c r="N237" s="4"/>
      <c r="O237" s="4"/>
      <c r="P237" s="4"/>
      <c r="Q237" s="152"/>
      <c r="R237" s="152"/>
      <c r="S237" s="152"/>
      <c r="T237" s="152"/>
      <c r="U237" s="152"/>
      <c r="V237" s="152"/>
      <c r="W237" s="152"/>
      <c r="X237" s="152"/>
      <c r="Y237" s="152"/>
      <c r="Z237" s="152"/>
      <c r="AA237" s="152"/>
      <c r="AB237" s="152"/>
      <c r="AC237" s="152"/>
      <c r="AD237" s="152"/>
      <c r="AE237" s="152"/>
      <c r="AF237" s="160"/>
      <c r="AG237" s="160"/>
      <c r="AH237" s="160"/>
      <c r="AI237" s="160"/>
      <c r="AJ237" s="14"/>
    </row>
    <row r="238" spans="1:36">
      <c r="A238" s="4"/>
      <c r="B238" s="4"/>
      <c r="C238" s="4"/>
      <c r="D238" s="4"/>
      <c r="E238" s="4"/>
      <c r="F238" s="4"/>
      <c r="G238" s="4"/>
      <c r="H238" s="4"/>
      <c r="I238" s="4"/>
      <c r="J238" s="4"/>
      <c r="K238" s="4"/>
      <c r="L238" s="4"/>
      <c r="M238" s="4"/>
      <c r="N238" s="4"/>
      <c r="O238" s="4"/>
      <c r="P238" s="4"/>
      <c r="Q238" s="152"/>
      <c r="R238" s="152"/>
      <c r="S238" s="152"/>
      <c r="T238" s="152"/>
      <c r="U238" s="152"/>
      <c r="V238" s="152"/>
      <c r="W238" s="152"/>
      <c r="X238" s="152"/>
      <c r="Y238" s="152"/>
      <c r="Z238" s="152"/>
      <c r="AA238" s="152"/>
      <c r="AB238" s="152"/>
      <c r="AC238" s="152"/>
      <c r="AD238" s="152"/>
      <c r="AE238" s="152"/>
      <c r="AF238" s="160"/>
      <c r="AG238" s="160"/>
      <c r="AH238" s="160"/>
      <c r="AI238" s="160"/>
      <c r="AJ238" s="14"/>
    </row>
    <row r="239" spans="1:36">
      <c r="A239" s="4"/>
      <c r="B239" s="4"/>
      <c r="C239" s="4"/>
      <c r="D239" s="4"/>
      <c r="E239" s="4"/>
      <c r="F239" s="4"/>
      <c r="G239" s="4"/>
      <c r="H239" s="4"/>
      <c r="I239" s="4"/>
      <c r="J239" s="4"/>
      <c r="K239" s="4"/>
      <c r="L239" s="4"/>
      <c r="M239" s="4"/>
      <c r="N239" s="4"/>
      <c r="O239" s="4"/>
      <c r="P239" s="4"/>
      <c r="Q239" s="152"/>
      <c r="R239" s="152"/>
      <c r="S239" s="152"/>
      <c r="T239" s="152"/>
      <c r="U239" s="152"/>
      <c r="V239" s="152"/>
      <c r="W239" s="152"/>
      <c r="X239" s="152"/>
      <c r="Y239" s="152"/>
      <c r="Z239" s="152"/>
      <c r="AA239" s="152"/>
      <c r="AB239" s="152"/>
      <c r="AC239" s="152"/>
      <c r="AD239" s="152"/>
      <c r="AE239" s="152"/>
      <c r="AF239" s="160"/>
      <c r="AG239" s="160"/>
      <c r="AH239" s="160"/>
      <c r="AI239" s="160"/>
      <c r="AJ239" s="14"/>
    </row>
    <row r="240" spans="1:36">
      <c r="A240" s="4"/>
      <c r="B240" s="4"/>
      <c r="C240" s="4"/>
      <c r="D240" s="4"/>
      <c r="E240" s="4"/>
      <c r="F240" s="4"/>
      <c r="G240" s="4"/>
      <c r="H240" s="4"/>
      <c r="I240" s="4"/>
      <c r="J240" s="4"/>
      <c r="K240" s="4"/>
      <c r="L240" s="4"/>
      <c r="M240" s="4"/>
      <c r="N240" s="4"/>
      <c r="O240" s="4"/>
      <c r="P240" s="4"/>
      <c r="Q240" s="152"/>
      <c r="R240" s="152"/>
      <c r="S240" s="152"/>
      <c r="T240" s="152"/>
      <c r="U240" s="152"/>
      <c r="V240" s="152"/>
      <c r="W240" s="152"/>
      <c r="X240" s="152"/>
      <c r="Y240" s="152"/>
      <c r="Z240" s="152"/>
      <c r="AA240" s="152"/>
      <c r="AB240" s="152"/>
      <c r="AC240" s="152"/>
      <c r="AD240" s="152"/>
      <c r="AE240" s="152"/>
      <c r="AF240" s="160"/>
      <c r="AG240" s="160"/>
      <c r="AH240" s="160"/>
      <c r="AI240" s="160"/>
      <c r="AJ240" s="14"/>
    </row>
    <row r="241" spans="1:36">
      <c r="A241" s="4"/>
      <c r="B241" s="4"/>
      <c r="C241" s="4"/>
      <c r="D241" s="4"/>
      <c r="E241" s="4"/>
      <c r="F241" s="4"/>
      <c r="G241" s="4"/>
      <c r="H241" s="4"/>
      <c r="I241" s="4"/>
      <c r="J241" s="4"/>
      <c r="K241" s="4"/>
      <c r="L241" s="4"/>
      <c r="M241" s="4"/>
      <c r="N241" s="4"/>
      <c r="O241" s="4"/>
      <c r="P241" s="4"/>
      <c r="Q241" s="152"/>
      <c r="R241" s="152"/>
      <c r="S241" s="152"/>
      <c r="T241" s="152"/>
      <c r="U241" s="152"/>
      <c r="V241" s="152"/>
      <c r="W241" s="152"/>
      <c r="X241" s="152"/>
      <c r="Y241" s="152"/>
      <c r="Z241" s="152"/>
      <c r="AA241" s="152"/>
      <c r="AB241" s="152"/>
      <c r="AC241" s="152"/>
      <c r="AD241" s="152"/>
      <c r="AE241" s="152"/>
      <c r="AF241" s="160"/>
      <c r="AG241" s="160"/>
      <c r="AH241" s="160"/>
      <c r="AI241" s="160"/>
      <c r="AJ241" s="14"/>
    </row>
    <row r="242" spans="1:36">
      <c r="A242" s="4"/>
      <c r="B242" s="4"/>
      <c r="C242" s="4"/>
      <c r="D242" s="4"/>
      <c r="E242" s="4"/>
      <c r="F242" s="4"/>
      <c r="G242" s="4"/>
      <c r="H242" s="4"/>
      <c r="I242" s="4"/>
      <c r="J242" s="4"/>
      <c r="K242" s="4"/>
      <c r="L242" s="4"/>
      <c r="M242" s="4"/>
      <c r="N242" s="4"/>
      <c r="O242" s="4"/>
      <c r="P242" s="4"/>
      <c r="Q242" s="152"/>
      <c r="R242" s="152"/>
      <c r="S242" s="152"/>
      <c r="T242" s="152"/>
      <c r="U242" s="152"/>
      <c r="V242" s="152"/>
      <c r="W242" s="152"/>
      <c r="X242" s="152"/>
      <c r="Y242" s="152"/>
      <c r="Z242" s="152"/>
      <c r="AA242" s="152"/>
      <c r="AB242" s="152"/>
      <c r="AC242" s="152"/>
      <c r="AD242" s="152"/>
      <c r="AE242" s="152"/>
      <c r="AF242" s="160"/>
      <c r="AG242" s="160"/>
      <c r="AH242" s="160"/>
      <c r="AI242" s="160"/>
      <c r="AJ242" s="14"/>
    </row>
    <row r="243" spans="1:36">
      <c r="A243" s="4"/>
      <c r="B243" s="4"/>
      <c r="C243" s="4"/>
      <c r="D243" s="4"/>
      <c r="E243" s="4"/>
      <c r="F243" s="4"/>
      <c r="G243" s="4"/>
      <c r="H243" s="4"/>
      <c r="I243" s="4"/>
      <c r="J243" s="4"/>
      <c r="K243" s="4"/>
      <c r="L243" s="4"/>
      <c r="M243" s="4"/>
      <c r="N243" s="4"/>
      <c r="O243" s="4"/>
      <c r="P243" s="4"/>
      <c r="Q243" s="152"/>
      <c r="R243" s="152"/>
      <c r="S243" s="152"/>
      <c r="T243" s="152"/>
      <c r="U243" s="152"/>
      <c r="V243" s="152"/>
      <c r="W243" s="152"/>
      <c r="X243" s="152"/>
      <c r="Y243" s="152"/>
      <c r="Z243" s="152"/>
      <c r="AA243" s="152"/>
      <c r="AB243" s="152"/>
      <c r="AC243" s="152"/>
      <c r="AD243" s="152"/>
      <c r="AE243" s="152"/>
      <c r="AF243" s="160"/>
      <c r="AG243" s="160"/>
      <c r="AH243" s="160"/>
      <c r="AI243" s="160"/>
      <c r="AJ243" s="14"/>
    </row>
    <row r="244" spans="1:36">
      <c r="A244" s="4"/>
      <c r="B244" s="4"/>
      <c r="C244" s="4"/>
      <c r="D244" s="4"/>
      <c r="E244" s="4"/>
      <c r="F244" s="4"/>
      <c r="G244" s="4"/>
      <c r="H244" s="4"/>
      <c r="I244" s="4"/>
      <c r="J244" s="4"/>
      <c r="K244" s="4"/>
      <c r="L244" s="4"/>
      <c r="M244" s="4"/>
      <c r="N244" s="4"/>
      <c r="O244" s="4"/>
      <c r="P244" s="4"/>
      <c r="Q244" s="152"/>
      <c r="R244" s="152"/>
      <c r="S244" s="152"/>
      <c r="T244" s="152"/>
      <c r="U244" s="152"/>
      <c r="V244" s="152"/>
      <c r="W244" s="152"/>
      <c r="X244" s="152"/>
      <c r="Y244" s="152"/>
      <c r="Z244" s="152"/>
      <c r="AA244" s="152"/>
      <c r="AB244" s="152"/>
      <c r="AC244" s="152"/>
      <c r="AD244" s="152"/>
      <c r="AE244" s="152"/>
      <c r="AF244" s="160"/>
      <c r="AG244" s="160"/>
      <c r="AH244" s="160"/>
      <c r="AI244" s="160"/>
      <c r="AJ244" s="14"/>
    </row>
    <row r="245" spans="1:36">
      <c r="A245" s="4"/>
      <c r="B245" s="4"/>
      <c r="C245" s="4"/>
      <c r="D245" s="4"/>
      <c r="E245" s="4"/>
      <c r="F245" s="4"/>
      <c r="G245" s="4"/>
      <c r="H245" s="4"/>
      <c r="I245" s="4"/>
      <c r="J245" s="4"/>
      <c r="K245" s="4"/>
      <c r="L245" s="4"/>
      <c r="M245" s="4"/>
      <c r="N245" s="4"/>
      <c r="O245" s="4"/>
      <c r="P245" s="4"/>
      <c r="Q245" s="152"/>
      <c r="R245" s="152"/>
      <c r="S245" s="152"/>
      <c r="T245" s="152"/>
      <c r="U245" s="152"/>
      <c r="V245" s="152"/>
      <c r="W245" s="152"/>
      <c r="X245" s="152"/>
      <c r="Y245" s="152"/>
      <c r="Z245" s="152"/>
      <c r="AA245" s="152"/>
      <c r="AB245" s="152"/>
      <c r="AC245" s="152"/>
      <c r="AD245" s="152"/>
      <c r="AE245" s="152"/>
      <c r="AF245" s="160"/>
      <c r="AG245" s="160"/>
      <c r="AH245" s="160"/>
      <c r="AI245" s="160"/>
      <c r="AJ245" s="14"/>
    </row>
    <row r="246" spans="1:36">
      <c r="A246" s="4"/>
      <c r="B246" s="4"/>
      <c r="C246" s="4"/>
      <c r="D246" s="4"/>
      <c r="E246" s="4"/>
      <c r="F246" s="4"/>
      <c r="G246" s="4"/>
      <c r="H246" s="4"/>
      <c r="I246" s="4"/>
      <c r="J246" s="4"/>
      <c r="K246" s="4"/>
      <c r="L246" s="4"/>
      <c r="M246" s="4"/>
      <c r="N246" s="4"/>
      <c r="O246" s="4"/>
      <c r="P246" s="4"/>
      <c r="Q246" s="152"/>
      <c r="R246" s="152"/>
      <c r="S246" s="152"/>
      <c r="T246" s="152"/>
      <c r="U246" s="152"/>
      <c r="V246" s="152"/>
      <c r="W246" s="152"/>
      <c r="X246" s="152"/>
      <c r="Y246" s="152"/>
      <c r="Z246" s="152"/>
      <c r="AA246" s="152"/>
      <c r="AB246" s="152"/>
      <c r="AC246" s="152"/>
      <c r="AD246" s="152"/>
      <c r="AE246" s="152"/>
      <c r="AF246" s="160"/>
      <c r="AG246" s="160"/>
      <c r="AH246" s="160"/>
      <c r="AI246" s="160"/>
      <c r="AJ246" s="14"/>
    </row>
    <row r="247" spans="1:36">
      <c r="A247" s="4"/>
      <c r="B247" s="4"/>
      <c r="C247" s="4"/>
      <c r="D247" s="4"/>
      <c r="E247" s="4"/>
      <c r="F247" s="4"/>
      <c r="G247" s="4"/>
      <c r="H247" s="4"/>
      <c r="I247" s="4"/>
      <c r="J247" s="4"/>
      <c r="K247" s="4"/>
      <c r="L247" s="4"/>
      <c r="M247" s="4"/>
      <c r="N247" s="4"/>
      <c r="O247" s="4"/>
      <c r="P247" s="4"/>
      <c r="Q247" s="152"/>
      <c r="R247" s="152"/>
      <c r="S247" s="152"/>
      <c r="T247" s="152"/>
      <c r="U247" s="152"/>
      <c r="V247" s="152"/>
      <c r="W247" s="152"/>
      <c r="X247" s="152"/>
      <c r="Y247" s="152"/>
      <c r="Z247" s="152"/>
      <c r="AA247" s="152"/>
      <c r="AB247" s="152"/>
      <c r="AC247" s="152"/>
      <c r="AD247" s="152"/>
      <c r="AE247" s="152"/>
      <c r="AF247" s="160"/>
      <c r="AG247" s="160"/>
      <c r="AH247" s="160"/>
      <c r="AI247" s="160"/>
      <c r="AJ247" s="14"/>
    </row>
    <row r="248" spans="1:36">
      <c r="A248" s="4"/>
      <c r="B248" s="4"/>
      <c r="C248" s="4"/>
      <c r="D248" s="4"/>
      <c r="E248" s="4"/>
      <c r="F248" s="4"/>
      <c r="G248" s="4"/>
      <c r="H248" s="4"/>
      <c r="I248" s="4"/>
      <c r="J248" s="4"/>
      <c r="K248" s="4"/>
      <c r="L248" s="4"/>
      <c r="M248" s="4"/>
      <c r="N248" s="4"/>
      <c r="O248" s="4"/>
      <c r="P248" s="4"/>
      <c r="Q248" s="152"/>
      <c r="R248" s="152"/>
      <c r="S248" s="152"/>
      <c r="T248" s="152"/>
      <c r="U248" s="152"/>
      <c r="V248" s="152"/>
      <c r="W248" s="152"/>
      <c r="X248" s="152"/>
      <c r="Y248" s="152"/>
      <c r="Z248" s="152"/>
      <c r="AA248" s="152"/>
      <c r="AB248" s="152"/>
      <c r="AC248" s="152"/>
      <c r="AD248" s="152"/>
      <c r="AE248" s="152"/>
      <c r="AF248" s="160"/>
      <c r="AG248" s="160"/>
      <c r="AH248" s="160"/>
      <c r="AI248" s="160"/>
      <c r="AJ248" s="14"/>
    </row>
    <row r="249" spans="1:36">
      <c r="A249" s="4"/>
      <c r="B249" s="4"/>
      <c r="C249" s="4"/>
      <c r="D249" s="4"/>
      <c r="E249" s="4"/>
      <c r="F249" s="4"/>
      <c r="G249" s="4"/>
      <c r="H249" s="4"/>
      <c r="I249" s="4"/>
      <c r="J249" s="4"/>
      <c r="K249" s="4"/>
      <c r="L249" s="4"/>
      <c r="M249" s="4"/>
      <c r="N249" s="4"/>
      <c r="O249" s="4"/>
      <c r="P249" s="4"/>
      <c r="Q249" s="152"/>
      <c r="R249" s="152"/>
      <c r="S249" s="152"/>
      <c r="T249" s="152"/>
      <c r="U249" s="152"/>
      <c r="V249" s="152"/>
      <c r="W249" s="152"/>
      <c r="X249" s="152"/>
      <c r="Y249" s="152"/>
      <c r="Z249" s="152"/>
      <c r="AA249" s="152"/>
      <c r="AB249" s="152"/>
      <c r="AC249" s="152"/>
      <c r="AD249" s="152"/>
      <c r="AE249" s="152"/>
      <c r="AF249" s="160"/>
      <c r="AG249" s="160"/>
      <c r="AH249" s="160"/>
      <c r="AI249" s="160"/>
      <c r="AJ249" s="14"/>
    </row>
    <row r="250" spans="1:36">
      <c r="A250" s="4"/>
      <c r="B250" s="4"/>
      <c r="C250" s="4"/>
      <c r="D250" s="4"/>
      <c r="E250" s="4"/>
      <c r="F250" s="4"/>
      <c r="G250" s="4"/>
      <c r="H250" s="4"/>
      <c r="I250" s="4"/>
      <c r="J250" s="4"/>
      <c r="K250" s="4"/>
      <c r="L250" s="4"/>
      <c r="M250" s="4"/>
      <c r="N250" s="4"/>
      <c r="O250" s="4"/>
      <c r="P250" s="4"/>
      <c r="Q250" s="152"/>
      <c r="R250" s="152"/>
      <c r="S250" s="152"/>
      <c r="T250" s="152"/>
      <c r="U250" s="152"/>
      <c r="V250" s="152"/>
      <c r="W250" s="152"/>
      <c r="X250" s="152"/>
      <c r="Y250" s="152"/>
      <c r="Z250" s="152"/>
      <c r="AA250" s="152"/>
      <c r="AB250" s="152"/>
      <c r="AC250" s="152"/>
      <c r="AD250" s="152"/>
      <c r="AE250" s="152"/>
      <c r="AF250" s="160"/>
      <c r="AG250" s="160"/>
      <c r="AH250" s="160"/>
      <c r="AI250" s="160"/>
      <c r="AJ250" s="14"/>
    </row>
    <row r="251" spans="1:36">
      <c r="A251" s="4"/>
      <c r="B251" s="4"/>
      <c r="C251" s="4"/>
      <c r="D251" s="4"/>
      <c r="E251" s="4"/>
      <c r="F251" s="4"/>
      <c r="G251" s="4"/>
      <c r="H251" s="4"/>
      <c r="I251" s="4"/>
      <c r="J251" s="4"/>
      <c r="K251" s="4"/>
      <c r="L251" s="4"/>
      <c r="M251" s="4"/>
      <c r="N251" s="4"/>
      <c r="O251" s="4"/>
      <c r="P251" s="4"/>
      <c r="Q251" s="152"/>
      <c r="R251" s="152"/>
      <c r="S251" s="152"/>
      <c r="T251" s="152"/>
      <c r="U251" s="152"/>
      <c r="V251" s="152"/>
      <c r="W251" s="152"/>
      <c r="X251" s="152"/>
      <c r="Y251" s="152"/>
      <c r="Z251" s="152"/>
      <c r="AA251" s="152"/>
      <c r="AB251" s="152"/>
      <c r="AC251" s="152"/>
      <c r="AD251" s="152"/>
      <c r="AE251" s="152"/>
      <c r="AF251" s="160"/>
      <c r="AG251" s="160"/>
      <c r="AH251" s="160"/>
      <c r="AI251" s="160"/>
      <c r="AJ251" s="14"/>
    </row>
    <row r="252" spans="1:36">
      <c r="A252" s="4"/>
      <c r="B252" s="4"/>
      <c r="C252" s="4"/>
      <c r="D252" s="4"/>
      <c r="E252" s="4"/>
      <c r="F252" s="4"/>
      <c r="G252" s="4"/>
      <c r="H252" s="4"/>
      <c r="I252" s="4"/>
      <c r="J252" s="4"/>
      <c r="K252" s="4"/>
      <c r="L252" s="4"/>
      <c r="M252" s="4"/>
      <c r="N252" s="4"/>
      <c r="O252" s="4"/>
      <c r="P252" s="4"/>
      <c r="Q252" s="152"/>
      <c r="R252" s="152"/>
      <c r="S252" s="152"/>
      <c r="T252" s="152"/>
      <c r="U252" s="152"/>
      <c r="V252" s="152"/>
      <c r="W252" s="152"/>
      <c r="X252" s="152"/>
      <c r="Y252" s="152"/>
      <c r="Z252" s="152"/>
      <c r="AA252" s="152"/>
      <c r="AB252" s="152"/>
      <c r="AC252" s="152"/>
      <c r="AD252" s="152"/>
      <c r="AE252" s="152"/>
      <c r="AF252" s="160"/>
      <c r="AG252" s="160"/>
      <c r="AH252" s="160"/>
      <c r="AI252" s="160"/>
      <c r="AJ252" s="14"/>
    </row>
    <row r="253" spans="1:36">
      <c r="A253" s="4"/>
      <c r="B253" s="4"/>
      <c r="C253" s="4"/>
      <c r="D253" s="4"/>
      <c r="E253" s="4"/>
      <c r="F253" s="4"/>
      <c r="G253" s="4"/>
      <c r="H253" s="4"/>
      <c r="I253" s="4"/>
      <c r="J253" s="4"/>
      <c r="K253" s="4"/>
      <c r="L253" s="4"/>
      <c r="M253" s="4"/>
      <c r="N253" s="4"/>
      <c r="O253" s="4"/>
      <c r="P253" s="4"/>
      <c r="Q253" s="152"/>
      <c r="R253" s="152"/>
      <c r="S253" s="152"/>
      <c r="T253" s="152"/>
      <c r="U253" s="152"/>
      <c r="V253" s="152"/>
      <c r="W253" s="152"/>
      <c r="X253" s="152"/>
      <c r="Y253" s="152"/>
      <c r="Z253" s="152"/>
      <c r="AA253" s="152"/>
      <c r="AB253" s="152"/>
      <c r="AC253" s="152"/>
      <c r="AD253" s="152"/>
      <c r="AE253" s="152"/>
      <c r="AF253" s="160"/>
      <c r="AG253" s="160"/>
      <c r="AH253" s="160"/>
      <c r="AI253" s="160"/>
      <c r="AJ253" s="14"/>
    </row>
    <row r="254" spans="1:36">
      <c r="A254" s="4"/>
      <c r="B254" s="4"/>
      <c r="C254" s="4"/>
      <c r="D254" s="4"/>
      <c r="E254" s="4"/>
      <c r="F254" s="4"/>
      <c r="G254" s="4"/>
      <c r="H254" s="4"/>
      <c r="I254" s="4"/>
      <c r="J254" s="4"/>
      <c r="K254" s="4"/>
      <c r="L254" s="4"/>
      <c r="M254" s="4"/>
      <c r="N254" s="4"/>
      <c r="O254" s="4"/>
      <c r="P254" s="4"/>
      <c r="Q254" s="152"/>
      <c r="R254" s="152"/>
      <c r="S254" s="152"/>
      <c r="T254" s="152"/>
      <c r="U254" s="152"/>
      <c r="V254" s="152"/>
      <c r="W254" s="152"/>
      <c r="X254" s="152"/>
      <c r="Y254" s="152"/>
      <c r="Z254" s="152"/>
      <c r="AA254" s="152"/>
      <c r="AB254" s="152"/>
      <c r="AC254" s="152"/>
      <c r="AD254" s="152"/>
      <c r="AE254" s="152"/>
      <c r="AF254" s="160"/>
      <c r="AG254" s="160"/>
      <c r="AH254" s="160"/>
      <c r="AI254" s="160"/>
      <c r="AJ254" s="14"/>
    </row>
    <row r="255" spans="1:36">
      <c r="A255" s="4"/>
      <c r="B255" s="4"/>
      <c r="C255" s="4"/>
      <c r="D255" s="4"/>
      <c r="E255" s="4"/>
      <c r="F255" s="4"/>
      <c r="G255" s="4"/>
      <c r="H255" s="4"/>
      <c r="I255" s="4"/>
      <c r="J255" s="4"/>
      <c r="K255" s="4"/>
      <c r="L255" s="4"/>
      <c r="M255" s="4"/>
      <c r="N255" s="4"/>
      <c r="O255" s="4"/>
      <c r="P255" s="4"/>
      <c r="Q255" s="152"/>
      <c r="R255" s="152"/>
      <c r="S255" s="152"/>
      <c r="T255" s="152"/>
      <c r="U255" s="152"/>
      <c r="V255" s="152"/>
      <c r="W255" s="152"/>
      <c r="X255" s="152"/>
      <c r="Y255" s="152"/>
      <c r="Z255" s="152"/>
      <c r="AA255" s="152"/>
      <c r="AB255" s="152"/>
      <c r="AC255" s="152"/>
      <c r="AD255" s="152"/>
      <c r="AE255" s="152"/>
      <c r="AF255" s="160"/>
      <c r="AG255" s="160"/>
      <c r="AH255" s="160"/>
      <c r="AI255" s="160"/>
      <c r="AJ255" s="14"/>
    </row>
    <row r="256" spans="1:36">
      <c r="A256" s="4"/>
      <c r="B256" s="4"/>
      <c r="C256" s="4"/>
      <c r="D256" s="4"/>
      <c r="E256" s="4"/>
      <c r="F256" s="4"/>
      <c r="G256" s="4"/>
      <c r="H256" s="4"/>
      <c r="I256" s="4"/>
      <c r="J256" s="4"/>
      <c r="K256" s="4"/>
      <c r="L256" s="4"/>
      <c r="M256" s="4"/>
      <c r="N256" s="4"/>
      <c r="O256" s="4"/>
      <c r="P256" s="4"/>
      <c r="Q256" s="152"/>
      <c r="R256" s="152"/>
      <c r="S256" s="152"/>
      <c r="T256" s="152"/>
      <c r="U256" s="152"/>
      <c r="V256" s="152"/>
      <c r="W256" s="152"/>
      <c r="X256" s="152"/>
      <c r="Y256" s="152"/>
      <c r="Z256" s="152"/>
      <c r="AA256" s="152"/>
      <c r="AB256" s="152"/>
      <c r="AC256" s="152"/>
      <c r="AD256" s="152"/>
      <c r="AE256" s="152"/>
      <c r="AF256" s="160"/>
      <c r="AG256" s="160"/>
      <c r="AH256" s="160"/>
      <c r="AI256" s="160"/>
      <c r="AJ256" s="14"/>
    </row>
    <row r="257" spans="1:36">
      <c r="A257" s="4"/>
      <c r="B257" s="4"/>
      <c r="C257" s="4"/>
      <c r="D257" s="4"/>
      <c r="E257" s="4"/>
      <c r="F257" s="4"/>
      <c r="G257" s="4"/>
      <c r="H257" s="4"/>
      <c r="I257" s="4"/>
      <c r="J257" s="4"/>
      <c r="K257" s="4"/>
      <c r="L257" s="4"/>
      <c r="M257" s="4"/>
      <c r="N257" s="4"/>
      <c r="O257" s="4"/>
      <c r="P257" s="4"/>
      <c r="Q257" s="152"/>
      <c r="R257" s="152"/>
      <c r="S257" s="152"/>
      <c r="T257" s="152"/>
      <c r="U257" s="152"/>
      <c r="V257" s="152"/>
      <c r="W257" s="152"/>
      <c r="X257" s="152"/>
      <c r="Y257" s="152"/>
      <c r="Z257" s="152"/>
      <c r="AA257" s="152"/>
      <c r="AB257" s="152"/>
      <c r="AC257" s="152"/>
      <c r="AD257" s="152"/>
      <c r="AE257" s="152"/>
      <c r="AF257" s="160"/>
      <c r="AG257" s="160"/>
      <c r="AH257" s="160"/>
      <c r="AI257" s="160"/>
      <c r="AJ257" s="14"/>
    </row>
    <row r="258" spans="1:36">
      <c r="A258" s="4"/>
      <c r="B258" s="4"/>
      <c r="C258" s="4"/>
      <c r="D258" s="4"/>
      <c r="E258" s="4"/>
      <c r="F258" s="4"/>
      <c r="G258" s="4"/>
      <c r="H258" s="4"/>
      <c r="I258" s="4"/>
      <c r="J258" s="4"/>
      <c r="K258" s="4"/>
      <c r="L258" s="4"/>
      <c r="M258" s="4"/>
      <c r="N258" s="4"/>
      <c r="O258" s="4"/>
      <c r="P258" s="4"/>
      <c r="Q258" s="152"/>
      <c r="R258" s="152"/>
      <c r="S258" s="152"/>
      <c r="T258" s="152"/>
      <c r="U258" s="152"/>
      <c r="V258" s="152"/>
      <c r="W258" s="152"/>
      <c r="X258" s="152"/>
      <c r="Y258" s="152"/>
      <c r="Z258" s="152"/>
      <c r="AA258" s="152"/>
      <c r="AB258" s="152"/>
      <c r="AC258" s="152"/>
      <c r="AD258" s="152"/>
      <c r="AE258" s="152"/>
      <c r="AF258" s="160"/>
      <c r="AG258" s="160"/>
      <c r="AH258" s="160"/>
      <c r="AI258" s="160"/>
      <c r="AJ258" s="14"/>
    </row>
    <row r="259" spans="1:36">
      <c r="A259" s="4"/>
      <c r="B259" s="4"/>
      <c r="C259" s="4"/>
      <c r="D259" s="4"/>
      <c r="E259" s="4"/>
      <c r="F259" s="4"/>
      <c r="G259" s="4"/>
      <c r="H259" s="4"/>
      <c r="I259" s="4"/>
      <c r="J259" s="4"/>
      <c r="K259" s="4"/>
      <c r="L259" s="4"/>
      <c r="M259" s="4"/>
      <c r="N259" s="4"/>
      <c r="O259" s="4"/>
      <c r="P259" s="4"/>
      <c r="Q259" s="152"/>
      <c r="R259" s="152"/>
      <c r="S259" s="152"/>
      <c r="T259" s="152"/>
      <c r="U259" s="152"/>
      <c r="V259" s="152"/>
      <c r="W259" s="152"/>
      <c r="X259" s="152"/>
      <c r="Y259" s="152"/>
      <c r="Z259" s="152"/>
      <c r="AA259" s="152"/>
      <c r="AB259" s="152"/>
      <c r="AC259" s="152"/>
      <c r="AD259" s="152"/>
      <c r="AE259" s="152"/>
      <c r="AF259" s="160"/>
      <c r="AG259" s="160"/>
      <c r="AH259" s="160"/>
      <c r="AI259" s="160"/>
      <c r="AJ259" s="14"/>
    </row>
    <row r="260" spans="1:36">
      <c r="A260" s="4"/>
      <c r="B260" s="4"/>
      <c r="C260" s="4"/>
      <c r="D260" s="4"/>
      <c r="E260" s="4"/>
      <c r="F260" s="4"/>
      <c r="G260" s="4"/>
      <c r="H260" s="4"/>
      <c r="I260" s="4"/>
      <c r="J260" s="4"/>
      <c r="K260" s="4"/>
      <c r="L260" s="4"/>
      <c r="M260" s="4"/>
      <c r="N260" s="4"/>
      <c r="O260" s="4"/>
      <c r="P260" s="4"/>
      <c r="Q260" s="152"/>
      <c r="R260" s="152"/>
      <c r="S260" s="152"/>
      <c r="T260" s="152"/>
      <c r="U260" s="152"/>
      <c r="V260" s="152"/>
      <c r="W260" s="152"/>
      <c r="X260" s="152"/>
      <c r="Y260" s="152"/>
      <c r="Z260" s="152"/>
      <c r="AA260" s="152"/>
      <c r="AB260" s="152"/>
      <c r="AC260" s="152"/>
      <c r="AD260" s="152"/>
      <c r="AE260" s="152"/>
      <c r="AF260" s="160"/>
      <c r="AG260" s="160"/>
      <c r="AH260" s="160"/>
      <c r="AI260" s="160"/>
      <c r="AJ260" s="14"/>
    </row>
    <row r="261" spans="1:36">
      <c r="A261" s="4"/>
      <c r="B261" s="4"/>
      <c r="C261" s="4"/>
      <c r="D261" s="4"/>
      <c r="E261" s="4"/>
      <c r="F261" s="4"/>
      <c r="G261" s="4"/>
      <c r="H261" s="4"/>
      <c r="I261" s="4"/>
      <c r="J261" s="4"/>
      <c r="K261" s="4"/>
      <c r="L261" s="4"/>
      <c r="M261" s="4"/>
      <c r="N261" s="4"/>
      <c r="O261" s="4"/>
      <c r="P261" s="4"/>
      <c r="Q261" s="152"/>
      <c r="R261" s="152"/>
      <c r="S261" s="152"/>
      <c r="T261" s="152"/>
      <c r="U261" s="152"/>
      <c r="V261" s="152"/>
      <c r="W261" s="152"/>
      <c r="X261" s="152"/>
      <c r="Y261" s="152"/>
      <c r="Z261" s="152"/>
      <c r="AA261" s="152"/>
      <c r="AB261" s="152"/>
      <c r="AC261" s="152"/>
      <c r="AD261" s="152"/>
      <c r="AE261" s="152"/>
      <c r="AF261" s="160"/>
      <c r="AG261" s="160"/>
      <c r="AH261" s="160"/>
      <c r="AI261" s="160"/>
      <c r="AJ261" s="14"/>
    </row>
    <row r="262" spans="1:36">
      <c r="A262" s="4"/>
      <c r="B262" s="4"/>
      <c r="C262" s="4"/>
      <c r="D262" s="4"/>
      <c r="E262" s="4"/>
      <c r="F262" s="4"/>
      <c r="G262" s="4"/>
      <c r="H262" s="4"/>
      <c r="I262" s="4"/>
      <c r="J262" s="4"/>
      <c r="K262" s="4"/>
      <c r="L262" s="4"/>
      <c r="M262" s="4"/>
      <c r="N262" s="4"/>
      <c r="O262" s="4"/>
      <c r="P262" s="4"/>
      <c r="Q262" s="152"/>
      <c r="R262" s="152"/>
      <c r="S262" s="152"/>
      <c r="T262" s="152"/>
      <c r="U262" s="152"/>
      <c r="V262" s="152"/>
      <c r="W262" s="152"/>
      <c r="X262" s="152"/>
      <c r="Y262" s="152"/>
      <c r="Z262" s="152"/>
      <c r="AA262" s="152"/>
      <c r="AB262" s="152"/>
      <c r="AC262" s="152"/>
      <c r="AD262" s="152"/>
      <c r="AE262" s="152"/>
      <c r="AF262" s="160"/>
      <c r="AG262" s="160"/>
      <c r="AH262" s="160"/>
      <c r="AI262" s="160"/>
      <c r="AJ262" s="14"/>
    </row>
    <row r="263" spans="1:36">
      <c r="A263" s="4"/>
      <c r="B263" s="4"/>
      <c r="C263" s="4"/>
      <c r="D263" s="4"/>
      <c r="E263" s="4"/>
      <c r="F263" s="4"/>
      <c r="G263" s="4"/>
      <c r="H263" s="4"/>
      <c r="I263" s="4"/>
      <c r="J263" s="4"/>
      <c r="K263" s="4"/>
      <c r="L263" s="4"/>
      <c r="M263" s="4"/>
      <c r="N263" s="4"/>
      <c r="O263" s="4"/>
      <c r="P263" s="4"/>
      <c r="Q263" s="152"/>
      <c r="R263" s="152"/>
      <c r="S263" s="152"/>
      <c r="T263" s="152"/>
      <c r="U263" s="152"/>
      <c r="V263" s="152"/>
      <c r="W263" s="152"/>
      <c r="X263" s="152"/>
      <c r="Y263" s="152"/>
      <c r="Z263" s="152"/>
      <c r="AA263" s="152"/>
      <c r="AB263" s="152"/>
      <c r="AC263" s="152"/>
      <c r="AD263" s="152"/>
      <c r="AE263" s="152"/>
      <c r="AF263" s="160"/>
      <c r="AG263" s="160"/>
      <c r="AH263" s="160"/>
      <c r="AI263" s="160"/>
      <c r="AJ263" s="14"/>
    </row>
    <row r="264" spans="1:36">
      <c r="A264" s="4"/>
      <c r="B264" s="4"/>
      <c r="C264" s="4"/>
      <c r="D264" s="4"/>
      <c r="E264" s="4"/>
      <c r="F264" s="4"/>
      <c r="G264" s="4"/>
      <c r="H264" s="4"/>
      <c r="I264" s="4"/>
      <c r="J264" s="4"/>
      <c r="K264" s="4"/>
      <c r="L264" s="4"/>
      <c r="M264" s="4"/>
      <c r="N264" s="4"/>
      <c r="O264" s="4"/>
      <c r="P264" s="4"/>
      <c r="Q264" s="152"/>
      <c r="R264" s="152"/>
      <c r="S264" s="152"/>
      <c r="T264" s="152"/>
      <c r="U264" s="152"/>
      <c r="V264" s="152"/>
      <c r="W264" s="152"/>
      <c r="X264" s="152"/>
      <c r="Y264" s="152"/>
      <c r="Z264" s="152"/>
      <c r="AA264" s="152"/>
      <c r="AB264" s="152"/>
      <c r="AC264" s="152"/>
      <c r="AD264" s="152"/>
      <c r="AE264" s="152"/>
      <c r="AF264" s="160"/>
      <c r="AG264" s="160"/>
      <c r="AH264" s="160"/>
      <c r="AI264" s="160"/>
      <c r="AJ264" s="14"/>
    </row>
    <row r="265" spans="1:36">
      <c r="A265" s="4"/>
      <c r="B265" s="4"/>
      <c r="C265" s="4"/>
      <c r="D265" s="4"/>
      <c r="E265" s="4"/>
      <c r="F265" s="4"/>
      <c r="G265" s="4"/>
      <c r="H265" s="4"/>
      <c r="I265" s="4"/>
      <c r="J265" s="4"/>
      <c r="K265" s="4"/>
      <c r="L265" s="4"/>
      <c r="M265" s="4"/>
      <c r="N265" s="4"/>
      <c r="O265" s="4"/>
      <c r="P265" s="4"/>
      <c r="Q265" s="152"/>
      <c r="R265" s="152"/>
      <c r="S265" s="152"/>
      <c r="T265" s="152"/>
      <c r="U265" s="152"/>
      <c r="V265" s="152"/>
      <c r="W265" s="152"/>
      <c r="X265" s="152"/>
      <c r="Y265" s="152"/>
      <c r="Z265" s="152"/>
      <c r="AA265" s="152"/>
      <c r="AB265" s="152"/>
      <c r="AC265" s="152"/>
      <c r="AD265" s="152"/>
      <c r="AE265" s="152"/>
      <c r="AF265" s="160"/>
      <c r="AG265" s="160"/>
      <c r="AH265" s="160"/>
      <c r="AI265" s="160"/>
      <c r="AJ265" s="14"/>
    </row>
    <row r="266" spans="1:36">
      <c r="A266" s="4"/>
      <c r="B266" s="4"/>
      <c r="C266" s="4"/>
      <c r="D266" s="4"/>
      <c r="E266" s="4"/>
      <c r="F266" s="4"/>
      <c r="G266" s="4"/>
      <c r="H266" s="4"/>
      <c r="I266" s="4"/>
      <c r="J266" s="4"/>
      <c r="K266" s="4"/>
      <c r="L266" s="4"/>
      <c r="M266" s="4"/>
      <c r="N266" s="4"/>
      <c r="O266" s="4"/>
      <c r="P266" s="4"/>
      <c r="Q266" s="152"/>
      <c r="R266" s="152"/>
      <c r="S266" s="152"/>
      <c r="T266" s="152"/>
      <c r="U266" s="152"/>
      <c r="V266" s="152"/>
      <c r="W266" s="152"/>
      <c r="X266" s="152"/>
      <c r="Y266" s="152"/>
      <c r="Z266" s="152"/>
      <c r="AA266" s="152"/>
      <c r="AB266" s="152"/>
      <c r="AC266" s="152"/>
      <c r="AD266" s="152"/>
      <c r="AE266" s="152"/>
      <c r="AF266" s="160"/>
      <c r="AG266" s="160"/>
      <c r="AH266" s="160"/>
      <c r="AI266" s="160"/>
      <c r="AJ266" s="14"/>
    </row>
    <row r="267" spans="1:36">
      <c r="A267" s="4"/>
      <c r="B267" s="4"/>
      <c r="C267" s="4"/>
      <c r="D267" s="4"/>
      <c r="E267" s="4"/>
      <c r="F267" s="4"/>
      <c r="G267" s="4"/>
      <c r="H267" s="4"/>
      <c r="I267" s="4"/>
      <c r="J267" s="4"/>
      <c r="K267" s="4"/>
      <c r="L267" s="4"/>
      <c r="M267" s="4"/>
      <c r="N267" s="4"/>
      <c r="O267" s="4"/>
      <c r="P267" s="4"/>
      <c r="Q267" s="152"/>
      <c r="R267" s="152"/>
      <c r="S267" s="152"/>
      <c r="T267" s="152"/>
      <c r="U267" s="152"/>
      <c r="V267" s="152"/>
      <c r="W267" s="152"/>
      <c r="X267" s="152"/>
      <c r="Y267" s="152"/>
      <c r="Z267" s="152"/>
      <c r="AA267" s="152"/>
      <c r="AB267" s="152"/>
      <c r="AC267" s="152"/>
      <c r="AD267" s="152"/>
      <c r="AE267" s="152"/>
      <c r="AF267" s="160"/>
      <c r="AG267" s="160"/>
      <c r="AH267" s="160"/>
      <c r="AI267" s="160"/>
      <c r="AJ267" s="14"/>
    </row>
    <row r="268" spans="1:36">
      <c r="A268" s="4"/>
      <c r="B268" s="4"/>
      <c r="C268" s="4"/>
      <c r="D268" s="4"/>
      <c r="E268" s="4"/>
      <c r="F268" s="4"/>
      <c r="G268" s="4"/>
      <c r="H268" s="4"/>
      <c r="I268" s="4"/>
      <c r="J268" s="4"/>
      <c r="K268" s="4"/>
      <c r="L268" s="4"/>
      <c r="M268" s="4"/>
      <c r="N268" s="4"/>
      <c r="O268" s="4"/>
      <c r="P268" s="4"/>
      <c r="Q268" s="152"/>
      <c r="R268" s="152"/>
      <c r="S268" s="152"/>
      <c r="T268" s="152"/>
      <c r="U268" s="152"/>
      <c r="V268" s="152"/>
      <c r="W268" s="152"/>
      <c r="X268" s="152"/>
      <c r="Y268" s="152"/>
      <c r="Z268" s="152"/>
      <c r="AA268" s="152"/>
      <c r="AB268" s="152"/>
      <c r="AC268" s="152"/>
      <c r="AD268" s="152"/>
      <c r="AE268" s="152"/>
      <c r="AF268" s="160"/>
      <c r="AG268" s="160"/>
      <c r="AH268" s="160"/>
      <c r="AI268" s="160"/>
      <c r="AJ268" s="14"/>
    </row>
    <row r="269" spans="1:36">
      <c r="A269" s="4"/>
      <c r="B269" s="4"/>
      <c r="C269" s="4"/>
      <c r="D269" s="4"/>
      <c r="E269" s="4"/>
      <c r="F269" s="4"/>
      <c r="G269" s="4"/>
      <c r="H269" s="4"/>
      <c r="I269" s="4"/>
      <c r="J269" s="4"/>
      <c r="K269" s="4"/>
      <c r="L269" s="4"/>
      <c r="M269" s="4"/>
      <c r="N269" s="4"/>
      <c r="O269" s="4"/>
      <c r="P269" s="4"/>
      <c r="Q269" s="152"/>
      <c r="R269" s="152"/>
      <c r="S269" s="152"/>
      <c r="T269" s="152"/>
      <c r="U269" s="152"/>
      <c r="V269" s="152"/>
      <c r="W269" s="152"/>
      <c r="X269" s="152"/>
      <c r="Y269" s="152"/>
      <c r="Z269" s="152"/>
      <c r="AA269" s="152"/>
      <c r="AB269" s="152"/>
      <c r="AC269" s="152"/>
      <c r="AD269" s="152"/>
      <c r="AE269" s="152"/>
      <c r="AF269" s="160"/>
      <c r="AG269" s="160"/>
      <c r="AH269" s="160"/>
      <c r="AI269" s="160"/>
      <c r="AJ269" s="14"/>
    </row>
    <row r="270" spans="1:36">
      <c r="A270" s="4"/>
      <c r="B270" s="4"/>
      <c r="C270" s="4"/>
      <c r="D270" s="4"/>
      <c r="E270" s="4"/>
      <c r="F270" s="4"/>
      <c r="G270" s="4"/>
      <c r="H270" s="4"/>
      <c r="I270" s="4"/>
      <c r="J270" s="4"/>
      <c r="K270" s="4"/>
      <c r="L270" s="4"/>
      <c r="M270" s="4"/>
      <c r="N270" s="4"/>
      <c r="O270" s="4"/>
      <c r="P270" s="4"/>
      <c r="Q270" s="152"/>
      <c r="R270" s="152"/>
      <c r="S270" s="152"/>
      <c r="T270" s="152"/>
      <c r="U270" s="152"/>
      <c r="V270" s="152"/>
      <c r="W270" s="152"/>
      <c r="X270" s="152"/>
      <c r="Y270" s="152"/>
      <c r="Z270" s="152"/>
      <c r="AA270" s="152"/>
      <c r="AB270" s="152"/>
      <c r="AC270" s="152"/>
      <c r="AD270" s="152"/>
      <c r="AE270" s="152"/>
      <c r="AF270" s="160"/>
      <c r="AG270" s="160"/>
      <c r="AH270" s="160"/>
      <c r="AI270" s="160"/>
      <c r="AJ270" s="14"/>
    </row>
    <row r="271" spans="1:36">
      <c r="A271" s="4"/>
      <c r="B271" s="4"/>
      <c r="C271" s="4"/>
      <c r="D271" s="4"/>
      <c r="E271" s="4"/>
      <c r="F271" s="4"/>
      <c r="G271" s="4"/>
      <c r="H271" s="4"/>
      <c r="I271" s="4"/>
      <c r="J271" s="4"/>
      <c r="K271" s="4"/>
      <c r="L271" s="4"/>
      <c r="M271" s="4"/>
      <c r="N271" s="4"/>
      <c r="O271" s="4"/>
      <c r="P271" s="4"/>
      <c r="Q271" s="152"/>
      <c r="R271" s="152"/>
      <c r="S271" s="152"/>
      <c r="T271" s="152"/>
      <c r="U271" s="152"/>
      <c r="V271" s="152"/>
      <c r="W271" s="152"/>
      <c r="X271" s="152"/>
      <c r="Y271" s="152"/>
      <c r="Z271" s="152"/>
      <c r="AA271" s="152"/>
      <c r="AB271" s="152"/>
      <c r="AC271" s="152"/>
      <c r="AD271" s="152"/>
      <c r="AE271" s="152"/>
      <c r="AF271" s="160"/>
      <c r="AG271" s="160"/>
      <c r="AH271" s="160"/>
      <c r="AI271" s="160"/>
      <c r="AJ271" s="14"/>
    </row>
    <row r="272" spans="1:36">
      <c r="A272" s="4"/>
      <c r="B272" s="4"/>
      <c r="C272" s="4"/>
      <c r="D272" s="4"/>
      <c r="E272" s="4"/>
      <c r="F272" s="4"/>
      <c r="G272" s="4"/>
      <c r="H272" s="4"/>
      <c r="I272" s="4"/>
      <c r="J272" s="4"/>
      <c r="K272" s="4"/>
      <c r="L272" s="4"/>
      <c r="M272" s="4"/>
      <c r="N272" s="4"/>
      <c r="O272" s="4"/>
      <c r="P272" s="4"/>
      <c r="Q272" s="152"/>
      <c r="R272" s="152"/>
      <c r="S272" s="152"/>
      <c r="T272" s="152"/>
      <c r="U272" s="152"/>
      <c r="V272" s="152"/>
      <c r="W272" s="152"/>
      <c r="X272" s="152"/>
      <c r="Y272" s="152"/>
      <c r="Z272" s="152"/>
      <c r="AA272" s="152"/>
      <c r="AB272" s="152"/>
      <c r="AC272" s="152"/>
      <c r="AD272" s="152"/>
      <c r="AE272" s="152"/>
      <c r="AF272" s="160"/>
      <c r="AG272" s="160"/>
      <c r="AH272" s="160"/>
      <c r="AI272" s="160"/>
      <c r="AJ272" s="14"/>
    </row>
    <row r="273" spans="1:36">
      <c r="A273" s="4"/>
      <c r="B273" s="4"/>
      <c r="C273" s="4"/>
      <c r="D273" s="4"/>
      <c r="E273" s="4"/>
      <c r="F273" s="4"/>
      <c r="G273" s="4"/>
      <c r="H273" s="4"/>
      <c r="I273" s="4"/>
      <c r="J273" s="4"/>
      <c r="K273" s="4"/>
      <c r="L273" s="4"/>
      <c r="M273" s="4"/>
      <c r="N273" s="4"/>
      <c r="O273" s="4"/>
      <c r="P273" s="4"/>
      <c r="Q273" s="152"/>
      <c r="R273" s="152"/>
      <c r="S273" s="152"/>
      <c r="T273" s="152"/>
      <c r="U273" s="152"/>
      <c r="V273" s="152"/>
      <c r="W273" s="152"/>
      <c r="X273" s="152"/>
      <c r="Y273" s="152"/>
      <c r="Z273" s="152"/>
      <c r="AA273" s="152"/>
      <c r="AB273" s="152"/>
      <c r="AC273" s="152"/>
      <c r="AD273" s="152"/>
      <c r="AE273" s="152"/>
      <c r="AF273" s="160"/>
      <c r="AG273" s="160"/>
      <c r="AH273" s="160"/>
      <c r="AI273" s="160"/>
      <c r="AJ273" s="14"/>
    </row>
    <row r="274" spans="1:36">
      <c r="A274" s="4"/>
      <c r="B274" s="4"/>
      <c r="C274" s="4"/>
      <c r="D274" s="4"/>
      <c r="E274" s="4"/>
      <c r="F274" s="4"/>
      <c r="G274" s="4"/>
      <c r="H274" s="4"/>
      <c r="I274" s="4"/>
      <c r="J274" s="4"/>
      <c r="K274" s="4"/>
      <c r="L274" s="4"/>
      <c r="M274" s="4"/>
      <c r="N274" s="4"/>
      <c r="O274" s="4"/>
      <c r="P274" s="4"/>
      <c r="Q274" s="152"/>
      <c r="R274" s="152"/>
      <c r="S274" s="152"/>
      <c r="T274" s="152"/>
      <c r="U274" s="152"/>
      <c r="V274" s="152"/>
      <c r="W274" s="152"/>
      <c r="X274" s="152"/>
      <c r="Y274" s="152"/>
      <c r="Z274" s="152"/>
      <c r="AA274" s="152"/>
      <c r="AB274" s="152"/>
      <c r="AC274" s="152"/>
      <c r="AD274" s="152"/>
      <c r="AE274" s="152"/>
      <c r="AF274" s="160"/>
      <c r="AG274" s="160"/>
      <c r="AH274" s="160"/>
      <c r="AI274" s="160"/>
      <c r="AJ274" s="14"/>
    </row>
    <row r="275" spans="1:36">
      <c r="A275" s="4"/>
      <c r="B275" s="4"/>
      <c r="C275" s="4"/>
      <c r="D275" s="4"/>
      <c r="E275" s="4"/>
      <c r="F275" s="4"/>
      <c r="G275" s="4"/>
      <c r="H275" s="4"/>
      <c r="I275" s="4"/>
      <c r="J275" s="4"/>
      <c r="K275" s="4"/>
      <c r="L275" s="4"/>
      <c r="M275" s="4"/>
      <c r="N275" s="4"/>
      <c r="O275" s="4"/>
      <c r="P275" s="4"/>
      <c r="Q275" s="152"/>
      <c r="R275" s="152"/>
      <c r="S275" s="152"/>
      <c r="T275" s="152"/>
      <c r="U275" s="152"/>
      <c r="V275" s="152"/>
      <c r="W275" s="152"/>
      <c r="X275" s="152"/>
      <c r="Y275" s="152"/>
      <c r="Z275" s="152"/>
      <c r="AA275" s="152"/>
      <c r="AB275" s="152"/>
      <c r="AC275" s="152"/>
      <c r="AD275" s="152"/>
      <c r="AE275" s="152"/>
      <c r="AF275" s="160"/>
      <c r="AG275" s="160"/>
      <c r="AH275" s="160"/>
      <c r="AI275" s="160"/>
      <c r="AJ275" s="14"/>
    </row>
    <row r="276" spans="1:36">
      <c r="A276" s="4"/>
      <c r="B276" s="4"/>
      <c r="C276" s="4"/>
      <c r="D276" s="4"/>
      <c r="E276" s="4"/>
      <c r="F276" s="4"/>
      <c r="G276" s="4"/>
      <c r="H276" s="4"/>
      <c r="I276" s="4"/>
      <c r="J276" s="4"/>
      <c r="K276" s="4"/>
      <c r="L276" s="4"/>
      <c r="M276" s="4"/>
      <c r="N276" s="4"/>
      <c r="O276" s="4"/>
      <c r="P276" s="4"/>
      <c r="Q276" s="152"/>
      <c r="R276" s="152"/>
      <c r="S276" s="152"/>
      <c r="T276" s="152"/>
      <c r="U276" s="152"/>
      <c r="V276" s="152"/>
      <c r="W276" s="152"/>
      <c r="X276" s="152"/>
      <c r="Y276" s="152"/>
      <c r="Z276" s="152"/>
      <c r="AA276" s="152"/>
      <c r="AB276" s="152"/>
      <c r="AC276" s="152"/>
      <c r="AD276" s="152"/>
      <c r="AE276" s="152"/>
      <c r="AF276" s="160"/>
      <c r="AG276" s="160"/>
      <c r="AH276" s="160"/>
      <c r="AI276" s="160"/>
      <c r="AJ276" s="14"/>
    </row>
    <row r="277" spans="1:36">
      <c r="A277" s="4"/>
      <c r="B277" s="4"/>
      <c r="C277" s="4"/>
      <c r="D277" s="4"/>
      <c r="E277" s="4"/>
      <c r="F277" s="4"/>
      <c r="G277" s="4"/>
      <c r="H277" s="4"/>
      <c r="I277" s="4"/>
      <c r="J277" s="4"/>
      <c r="K277" s="4"/>
      <c r="L277" s="4"/>
      <c r="M277" s="4"/>
      <c r="N277" s="4"/>
      <c r="O277" s="4"/>
      <c r="P277" s="4"/>
      <c r="Q277" s="152"/>
      <c r="R277" s="152"/>
      <c r="S277" s="152"/>
      <c r="T277" s="152"/>
      <c r="U277" s="152"/>
      <c r="V277" s="152"/>
      <c r="W277" s="152"/>
      <c r="X277" s="152"/>
      <c r="Y277" s="152"/>
      <c r="Z277" s="152"/>
      <c r="AA277" s="152"/>
      <c r="AB277" s="152"/>
      <c r="AC277" s="152"/>
      <c r="AD277" s="152"/>
      <c r="AE277" s="152"/>
      <c r="AF277" s="160"/>
      <c r="AG277" s="160"/>
      <c r="AH277" s="160"/>
      <c r="AI277" s="160"/>
      <c r="AJ277" s="14"/>
    </row>
    <row r="278" spans="1:36">
      <c r="A278" s="4"/>
      <c r="B278" s="4"/>
      <c r="C278" s="4"/>
      <c r="D278" s="4"/>
      <c r="E278" s="4"/>
      <c r="F278" s="4"/>
      <c r="G278" s="4"/>
      <c r="H278" s="4"/>
      <c r="I278" s="4"/>
      <c r="J278" s="4"/>
      <c r="K278" s="4"/>
      <c r="L278" s="4"/>
      <c r="M278" s="4"/>
      <c r="N278" s="4"/>
      <c r="O278" s="4"/>
      <c r="P278" s="4"/>
      <c r="Q278" s="152"/>
      <c r="R278" s="152"/>
      <c r="S278" s="152"/>
      <c r="T278" s="152"/>
      <c r="U278" s="152"/>
      <c r="V278" s="152"/>
      <c r="W278" s="152"/>
      <c r="X278" s="152"/>
      <c r="Y278" s="152"/>
      <c r="Z278" s="152"/>
      <c r="AA278" s="152"/>
      <c r="AB278" s="152"/>
      <c r="AC278" s="152"/>
      <c r="AD278" s="152"/>
      <c r="AE278" s="152"/>
      <c r="AF278" s="160"/>
      <c r="AG278" s="160"/>
      <c r="AH278" s="160"/>
      <c r="AI278" s="160"/>
      <c r="AJ278" s="14"/>
    </row>
    <row r="279" spans="1:36">
      <c r="A279" s="4"/>
      <c r="B279" s="4"/>
      <c r="C279" s="4"/>
      <c r="D279" s="4"/>
      <c r="E279" s="4"/>
      <c r="F279" s="4"/>
      <c r="G279" s="4"/>
      <c r="H279" s="4"/>
      <c r="I279" s="4"/>
      <c r="J279" s="4"/>
      <c r="K279" s="4"/>
      <c r="L279" s="4"/>
      <c r="M279" s="4"/>
      <c r="N279" s="4"/>
      <c r="O279" s="4"/>
      <c r="P279" s="4"/>
      <c r="Q279" s="152"/>
      <c r="R279" s="152"/>
      <c r="S279" s="152"/>
      <c r="T279" s="152"/>
      <c r="U279" s="152"/>
      <c r="V279" s="152"/>
      <c r="W279" s="152"/>
      <c r="X279" s="152"/>
      <c r="Y279" s="152"/>
      <c r="Z279" s="152"/>
      <c r="AA279" s="152"/>
      <c r="AB279" s="152"/>
      <c r="AC279" s="152"/>
      <c r="AD279" s="152"/>
      <c r="AE279" s="152"/>
      <c r="AF279" s="160"/>
      <c r="AG279" s="160"/>
      <c r="AH279" s="160"/>
      <c r="AI279" s="160"/>
      <c r="AJ279" s="14"/>
    </row>
    <row r="280" spans="1:36">
      <c r="A280" s="4"/>
      <c r="B280" s="4"/>
      <c r="C280" s="4"/>
      <c r="D280" s="4"/>
      <c r="E280" s="4"/>
      <c r="F280" s="4"/>
      <c r="G280" s="4"/>
      <c r="H280" s="4"/>
      <c r="I280" s="4"/>
      <c r="J280" s="4"/>
      <c r="K280" s="4"/>
      <c r="L280" s="4"/>
      <c r="M280" s="4"/>
      <c r="N280" s="4"/>
      <c r="O280" s="4"/>
      <c r="P280" s="4"/>
      <c r="Q280" s="152"/>
      <c r="R280" s="152"/>
      <c r="S280" s="152"/>
      <c r="T280" s="152"/>
      <c r="U280" s="152"/>
      <c r="V280" s="152"/>
      <c r="W280" s="152"/>
      <c r="X280" s="152"/>
      <c r="Y280" s="152"/>
      <c r="Z280" s="152"/>
      <c r="AA280" s="152"/>
      <c r="AB280" s="152"/>
      <c r="AC280" s="152"/>
      <c r="AD280" s="152"/>
      <c r="AE280" s="152"/>
      <c r="AF280" s="160"/>
      <c r="AG280" s="160"/>
      <c r="AH280" s="160"/>
      <c r="AI280" s="160"/>
      <c r="AJ280" s="14"/>
    </row>
    <row r="281" spans="1:36">
      <c r="A281" s="4"/>
      <c r="B281" s="4"/>
      <c r="C281" s="4"/>
      <c r="D281" s="4"/>
      <c r="E281" s="4"/>
      <c r="F281" s="4"/>
      <c r="G281" s="4"/>
      <c r="H281" s="4"/>
      <c r="I281" s="4"/>
      <c r="J281" s="4"/>
      <c r="K281" s="4"/>
      <c r="L281" s="4"/>
      <c r="M281" s="4"/>
      <c r="N281" s="4"/>
      <c r="O281" s="4"/>
      <c r="P281" s="4"/>
      <c r="Q281" s="152"/>
      <c r="R281" s="152"/>
      <c r="S281" s="152"/>
      <c r="T281" s="152"/>
      <c r="U281" s="152"/>
      <c r="V281" s="152"/>
      <c r="W281" s="152"/>
      <c r="X281" s="152"/>
      <c r="Y281" s="152"/>
      <c r="Z281" s="152"/>
      <c r="AA281" s="152"/>
      <c r="AB281" s="152"/>
      <c r="AC281" s="152"/>
      <c r="AD281" s="152"/>
      <c r="AE281" s="152"/>
      <c r="AF281" s="160"/>
      <c r="AG281" s="160"/>
      <c r="AH281" s="160"/>
      <c r="AI281" s="160"/>
      <c r="AJ281" s="14"/>
    </row>
    <row r="282" spans="1:36">
      <c r="A282" s="4"/>
      <c r="B282" s="4"/>
      <c r="C282" s="4"/>
      <c r="D282" s="4"/>
      <c r="E282" s="4"/>
      <c r="F282" s="4"/>
      <c r="G282" s="4"/>
      <c r="H282" s="4"/>
      <c r="I282" s="4"/>
      <c r="J282" s="4"/>
      <c r="K282" s="4"/>
      <c r="L282" s="4"/>
      <c r="M282" s="4"/>
      <c r="N282" s="4"/>
      <c r="O282" s="4"/>
      <c r="P282" s="4"/>
      <c r="Q282" s="152"/>
      <c r="R282" s="152"/>
      <c r="S282" s="152"/>
      <c r="T282" s="152"/>
      <c r="U282" s="152"/>
      <c r="V282" s="152"/>
      <c r="W282" s="152"/>
      <c r="X282" s="152"/>
      <c r="Y282" s="152"/>
      <c r="Z282" s="152"/>
      <c r="AA282" s="152"/>
      <c r="AB282" s="152"/>
      <c r="AC282" s="152"/>
      <c r="AD282" s="152"/>
      <c r="AE282" s="152"/>
      <c r="AF282" s="160"/>
      <c r="AG282" s="160"/>
      <c r="AH282" s="160"/>
      <c r="AI282" s="160"/>
      <c r="AJ282" s="14"/>
    </row>
    <row r="283" spans="1:36">
      <c r="A283" s="4"/>
      <c r="B283" s="4"/>
      <c r="C283" s="4"/>
      <c r="D283" s="4"/>
      <c r="E283" s="4"/>
      <c r="F283" s="4"/>
      <c r="G283" s="4"/>
      <c r="H283" s="4"/>
      <c r="I283" s="4"/>
      <c r="J283" s="4"/>
      <c r="K283" s="4"/>
      <c r="L283" s="4"/>
      <c r="M283" s="4"/>
      <c r="N283" s="4"/>
      <c r="O283" s="4"/>
      <c r="P283" s="4"/>
      <c r="Q283" s="152"/>
      <c r="R283" s="152"/>
      <c r="S283" s="152"/>
      <c r="T283" s="152"/>
      <c r="U283" s="152"/>
      <c r="V283" s="152"/>
      <c r="W283" s="152"/>
      <c r="X283" s="152"/>
      <c r="Y283" s="152"/>
      <c r="Z283" s="152"/>
      <c r="AA283" s="152"/>
      <c r="AB283" s="152"/>
      <c r="AC283" s="152"/>
      <c r="AD283" s="152"/>
      <c r="AE283" s="152"/>
      <c r="AF283" s="160"/>
      <c r="AG283" s="160"/>
      <c r="AH283" s="160"/>
      <c r="AI283" s="160"/>
      <c r="AJ283" s="14"/>
    </row>
    <row r="284" spans="1:36">
      <c r="A284" s="4"/>
      <c r="B284" s="4"/>
      <c r="C284" s="4"/>
      <c r="D284" s="4"/>
      <c r="E284" s="4"/>
      <c r="F284" s="4"/>
      <c r="G284" s="4"/>
      <c r="H284" s="4"/>
      <c r="I284" s="4"/>
      <c r="J284" s="4"/>
      <c r="K284" s="4"/>
      <c r="L284" s="4"/>
      <c r="M284" s="4"/>
      <c r="N284" s="4"/>
      <c r="O284" s="4"/>
      <c r="P284" s="4"/>
      <c r="Q284" s="152"/>
      <c r="R284" s="152"/>
      <c r="S284" s="152"/>
      <c r="T284" s="152"/>
      <c r="U284" s="152"/>
      <c r="V284" s="152"/>
      <c r="W284" s="152"/>
      <c r="X284" s="152"/>
      <c r="Y284" s="152"/>
      <c r="Z284" s="152"/>
      <c r="AA284" s="152"/>
      <c r="AB284" s="152"/>
      <c r="AC284" s="152"/>
      <c r="AD284" s="152"/>
      <c r="AE284" s="152"/>
      <c r="AF284" s="160"/>
      <c r="AG284" s="160"/>
      <c r="AH284" s="160"/>
      <c r="AI284" s="160"/>
      <c r="AJ284" s="14"/>
    </row>
    <row r="285" spans="1:36">
      <c r="A285" s="4"/>
      <c r="B285" s="4"/>
      <c r="C285" s="4"/>
      <c r="D285" s="4"/>
      <c r="E285" s="4"/>
      <c r="F285" s="4"/>
      <c r="G285" s="4"/>
      <c r="H285" s="4"/>
      <c r="I285" s="4"/>
      <c r="J285" s="4"/>
      <c r="K285" s="4"/>
      <c r="L285" s="4"/>
      <c r="M285" s="4"/>
      <c r="N285" s="4"/>
      <c r="O285" s="4"/>
      <c r="P285" s="4"/>
      <c r="Q285" s="152"/>
      <c r="R285" s="152"/>
      <c r="S285" s="152"/>
      <c r="T285" s="152"/>
      <c r="U285" s="152"/>
      <c r="V285" s="152"/>
      <c r="W285" s="152"/>
      <c r="X285" s="152"/>
      <c r="Y285" s="152"/>
      <c r="Z285" s="152"/>
      <c r="AA285" s="152"/>
      <c r="AB285" s="152"/>
      <c r="AC285" s="152"/>
      <c r="AD285" s="152"/>
      <c r="AE285" s="152"/>
      <c r="AF285" s="160"/>
      <c r="AG285" s="160"/>
      <c r="AH285" s="160"/>
      <c r="AI285" s="160"/>
      <c r="AJ285" s="14"/>
    </row>
    <row r="286" spans="1:36">
      <c r="A286" s="4"/>
      <c r="B286" s="4"/>
      <c r="C286" s="4"/>
      <c r="D286" s="4"/>
      <c r="E286" s="4"/>
      <c r="F286" s="4"/>
      <c r="G286" s="4"/>
      <c r="H286" s="4"/>
      <c r="I286" s="4"/>
      <c r="J286" s="4"/>
      <c r="K286" s="4"/>
      <c r="L286" s="4"/>
      <c r="M286" s="4"/>
      <c r="N286" s="4"/>
      <c r="O286" s="4"/>
      <c r="P286" s="4"/>
      <c r="Q286" s="152"/>
      <c r="R286" s="152"/>
      <c r="S286" s="152"/>
      <c r="T286" s="152"/>
      <c r="U286" s="152"/>
      <c r="V286" s="152"/>
      <c r="W286" s="152"/>
      <c r="X286" s="152"/>
      <c r="Y286" s="152"/>
      <c r="Z286" s="152"/>
      <c r="AA286" s="152"/>
      <c r="AB286" s="152"/>
      <c r="AC286" s="152"/>
      <c r="AD286" s="152"/>
      <c r="AE286" s="152"/>
      <c r="AF286" s="160"/>
      <c r="AG286" s="160"/>
      <c r="AH286" s="160"/>
      <c r="AI286" s="160"/>
      <c r="AJ286" s="14"/>
    </row>
    <row r="287" spans="1:36">
      <c r="A287" s="4"/>
      <c r="B287" s="4"/>
      <c r="C287" s="4"/>
      <c r="D287" s="4"/>
      <c r="E287" s="4"/>
      <c r="F287" s="4"/>
      <c r="G287" s="4"/>
      <c r="H287" s="4"/>
      <c r="I287" s="4"/>
      <c r="J287" s="4"/>
      <c r="K287" s="4"/>
      <c r="L287" s="4"/>
      <c r="M287" s="4"/>
      <c r="N287" s="4"/>
      <c r="O287" s="4"/>
      <c r="P287" s="4"/>
      <c r="Q287" s="152"/>
      <c r="R287" s="152"/>
      <c r="S287" s="152"/>
      <c r="T287" s="152"/>
      <c r="U287" s="152"/>
      <c r="V287" s="152"/>
      <c r="W287" s="152"/>
      <c r="X287" s="152"/>
      <c r="Y287" s="152"/>
      <c r="Z287" s="152"/>
      <c r="AA287" s="152"/>
      <c r="AB287" s="152"/>
      <c r="AC287" s="152"/>
      <c r="AD287" s="152"/>
      <c r="AE287" s="152"/>
      <c r="AF287" s="160"/>
      <c r="AG287" s="160"/>
      <c r="AH287" s="160"/>
      <c r="AI287" s="160"/>
      <c r="AJ287" s="14"/>
    </row>
    <row r="288" spans="1:36">
      <c r="A288" s="4"/>
      <c r="B288" s="4"/>
      <c r="C288" s="4"/>
      <c r="D288" s="4"/>
      <c r="E288" s="4"/>
      <c r="F288" s="4"/>
      <c r="G288" s="4"/>
      <c r="H288" s="4"/>
      <c r="I288" s="4"/>
      <c r="J288" s="4"/>
      <c r="K288" s="4"/>
      <c r="L288" s="4"/>
      <c r="M288" s="4"/>
      <c r="N288" s="4"/>
      <c r="O288" s="4"/>
      <c r="P288" s="4"/>
      <c r="Q288" s="152"/>
      <c r="R288" s="152"/>
      <c r="S288" s="152"/>
      <c r="T288" s="152"/>
      <c r="U288" s="152"/>
      <c r="V288" s="152"/>
      <c r="W288" s="152"/>
      <c r="X288" s="152"/>
      <c r="Y288" s="152"/>
      <c r="Z288" s="152"/>
      <c r="AA288" s="152"/>
      <c r="AB288" s="152"/>
      <c r="AC288" s="152"/>
      <c r="AD288" s="152"/>
      <c r="AE288" s="152"/>
      <c r="AF288" s="160"/>
      <c r="AG288" s="160"/>
      <c r="AH288" s="160"/>
      <c r="AI288" s="160"/>
      <c r="AJ288" s="14"/>
    </row>
    <row r="289" spans="1:36">
      <c r="A289" s="4"/>
      <c r="B289" s="4"/>
      <c r="C289" s="4"/>
      <c r="D289" s="4"/>
      <c r="E289" s="4"/>
      <c r="F289" s="4"/>
      <c r="G289" s="4"/>
      <c r="H289" s="4"/>
      <c r="I289" s="4"/>
      <c r="J289" s="4"/>
      <c r="K289" s="4"/>
      <c r="L289" s="4"/>
      <c r="M289" s="4"/>
      <c r="N289" s="4"/>
      <c r="O289" s="4"/>
      <c r="P289" s="4"/>
      <c r="Q289" s="152"/>
      <c r="R289" s="152"/>
      <c r="S289" s="152"/>
      <c r="T289" s="152"/>
      <c r="U289" s="152"/>
      <c r="V289" s="152"/>
      <c r="W289" s="152"/>
      <c r="X289" s="152"/>
      <c r="Y289" s="152"/>
      <c r="Z289" s="152"/>
      <c r="AA289" s="152"/>
      <c r="AB289" s="152"/>
      <c r="AC289" s="152"/>
      <c r="AD289" s="152"/>
      <c r="AE289" s="152"/>
      <c r="AF289" s="160"/>
      <c r="AG289" s="160"/>
      <c r="AH289" s="160"/>
      <c r="AI289" s="160"/>
      <c r="AJ289" s="14"/>
    </row>
    <row r="290" spans="1:36">
      <c r="A290" s="4"/>
      <c r="B290" s="4"/>
      <c r="C290" s="4"/>
      <c r="D290" s="4"/>
      <c r="E290" s="4"/>
      <c r="F290" s="4"/>
      <c r="G290" s="4"/>
      <c r="H290" s="4"/>
      <c r="I290" s="4"/>
      <c r="J290" s="4"/>
      <c r="K290" s="4"/>
      <c r="L290" s="4"/>
      <c r="M290" s="4"/>
      <c r="N290" s="4"/>
      <c r="O290" s="4"/>
      <c r="P290" s="4"/>
      <c r="Q290" s="152"/>
      <c r="R290" s="152"/>
      <c r="S290" s="152"/>
      <c r="T290" s="152"/>
      <c r="U290" s="152"/>
      <c r="V290" s="152"/>
      <c r="W290" s="152"/>
      <c r="X290" s="152"/>
      <c r="Y290" s="152"/>
      <c r="Z290" s="152"/>
      <c r="AA290" s="152"/>
      <c r="AB290" s="152"/>
      <c r="AC290" s="152"/>
      <c r="AD290" s="152"/>
      <c r="AE290" s="152"/>
      <c r="AF290" s="160"/>
      <c r="AG290" s="160"/>
      <c r="AH290" s="160"/>
      <c r="AI290" s="160"/>
      <c r="AJ290" s="14"/>
    </row>
    <row r="291" spans="1:36">
      <c r="A291" s="4"/>
      <c r="B291" s="4"/>
      <c r="C291" s="4"/>
      <c r="D291" s="4"/>
      <c r="E291" s="4"/>
      <c r="F291" s="4"/>
      <c r="G291" s="4"/>
      <c r="H291" s="4"/>
      <c r="I291" s="4"/>
      <c r="J291" s="4"/>
      <c r="K291" s="4"/>
      <c r="L291" s="4"/>
      <c r="M291" s="4"/>
      <c r="N291" s="4"/>
      <c r="O291" s="4"/>
      <c r="P291" s="4"/>
      <c r="Q291" s="152"/>
      <c r="R291" s="152"/>
      <c r="S291" s="152"/>
      <c r="T291" s="152"/>
      <c r="U291" s="152"/>
      <c r="V291" s="152"/>
      <c r="W291" s="152"/>
      <c r="X291" s="152"/>
      <c r="Y291" s="152"/>
      <c r="Z291" s="152"/>
      <c r="AA291" s="152"/>
      <c r="AB291" s="152"/>
      <c r="AC291" s="152"/>
      <c r="AD291" s="152"/>
      <c r="AE291" s="152"/>
      <c r="AF291" s="160"/>
      <c r="AG291" s="160"/>
      <c r="AH291" s="160"/>
      <c r="AI291" s="160"/>
      <c r="AJ291" s="14"/>
    </row>
    <row r="292" spans="1:36">
      <c r="A292" s="4"/>
      <c r="B292" s="4"/>
      <c r="C292" s="4"/>
      <c r="D292" s="4"/>
      <c r="E292" s="4"/>
      <c r="F292" s="4"/>
      <c r="G292" s="4"/>
      <c r="H292" s="4"/>
      <c r="I292" s="4"/>
      <c r="J292" s="4"/>
      <c r="K292" s="4"/>
      <c r="L292" s="4"/>
      <c r="M292" s="4"/>
      <c r="N292" s="4"/>
      <c r="O292" s="4"/>
      <c r="P292" s="4"/>
      <c r="Q292" s="152"/>
      <c r="R292" s="152"/>
      <c r="S292" s="152"/>
      <c r="T292" s="152"/>
      <c r="U292" s="152"/>
      <c r="V292" s="152"/>
      <c r="W292" s="152"/>
      <c r="X292" s="152"/>
      <c r="Y292" s="152"/>
      <c r="Z292" s="152"/>
      <c r="AA292" s="152"/>
      <c r="AB292" s="152"/>
      <c r="AC292" s="152"/>
      <c r="AD292" s="152"/>
      <c r="AE292" s="152"/>
      <c r="AF292" s="160"/>
      <c r="AG292" s="160"/>
      <c r="AH292" s="160"/>
      <c r="AI292" s="160"/>
      <c r="AJ292" s="14"/>
    </row>
    <row r="293" spans="1:36">
      <c r="A293" s="4"/>
      <c r="B293" s="4"/>
      <c r="C293" s="4"/>
      <c r="D293" s="4"/>
      <c r="E293" s="4"/>
      <c r="F293" s="4"/>
      <c r="G293" s="4"/>
      <c r="H293" s="4"/>
      <c r="I293" s="4"/>
      <c r="J293" s="4"/>
      <c r="K293" s="4"/>
      <c r="L293" s="4"/>
      <c r="M293" s="4"/>
      <c r="N293" s="4"/>
      <c r="O293" s="4"/>
      <c r="P293" s="4"/>
      <c r="Q293" s="152"/>
      <c r="R293" s="152"/>
      <c r="S293" s="152"/>
      <c r="T293" s="152"/>
      <c r="U293" s="152"/>
      <c r="V293" s="152"/>
      <c r="W293" s="152"/>
      <c r="X293" s="152"/>
      <c r="Y293" s="152"/>
      <c r="Z293" s="152"/>
      <c r="AA293" s="152"/>
      <c r="AB293" s="152"/>
      <c r="AC293" s="152"/>
      <c r="AD293" s="152"/>
      <c r="AE293" s="152"/>
      <c r="AF293" s="160"/>
      <c r="AG293" s="160"/>
      <c r="AH293" s="160"/>
      <c r="AI293" s="160"/>
      <c r="AJ293" s="14"/>
    </row>
    <row r="294" spans="1:36">
      <c r="A294" s="4"/>
      <c r="B294" s="4"/>
      <c r="C294" s="4"/>
      <c r="D294" s="4"/>
      <c r="E294" s="4"/>
      <c r="F294" s="4"/>
      <c r="G294" s="4"/>
      <c r="H294" s="4"/>
      <c r="I294" s="4"/>
      <c r="J294" s="4"/>
      <c r="K294" s="4"/>
      <c r="L294" s="4"/>
      <c r="M294" s="4"/>
      <c r="N294" s="4"/>
      <c r="O294" s="4"/>
      <c r="P294" s="4"/>
      <c r="Q294" s="152"/>
      <c r="R294" s="152"/>
      <c r="S294" s="152"/>
      <c r="T294" s="152"/>
      <c r="U294" s="152"/>
      <c r="V294" s="152"/>
      <c r="W294" s="152"/>
      <c r="X294" s="152"/>
      <c r="Y294" s="152"/>
      <c r="Z294" s="152"/>
      <c r="AA294" s="152"/>
      <c r="AB294" s="152"/>
      <c r="AC294" s="152"/>
      <c r="AD294" s="152"/>
      <c r="AE294" s="152"/>
      <c r="AF294" s="160"/>
      <c r="AG294" s="160"/>
      <c r="AH294" s="160"/>
      <c r="AI294" s="160"/>
      <c r="AJ294" s="14"/>
    </row>
    <row r="295" spans="1:36">
      <c r="A295" s="4"/>
      <c r="B295" s="4"/>
      <c r="C295" s="4"/>
      <c r="D295" s="4"/>
      <c r="E295" s="4"/>
      <c r="F295" s="4"/>
      <c r="G295" s="4"/>
      <c r="H295" s="4"/>
      <c r="I295" s="4"/>
      <c r="J295" s="4"/>
      <c r="K295" s="4"/>
      <c r="L295" s="4"/>
      <c r="M295" s="4"/>
      <c r="N295" s="4"/>
      <c r="O295" s="4"/>
      <c r="P295" s="4"/>
      <c r="Q295" s="152"/>
      <c r="R295" s="152"/>
      <c r="S295" s="152"/>
      <c r="T295" s="152"/>
      <c r="U295" s="152"/>
      <c r="V295" s="152"/>
      <c r="W295" s="152"/>
      <c r="X295" s="152"/>
      <c r="Y295" s="152"/>
      <c r="Z295" s="152"/>
      <c r="AA295" s="152"/>
      <c r="AB295" s="152"/>
      <c r="AC295" s="152"/>
      <c r="AD295" s="152"/>
      <c r="AE295" s="152"/>
      <c r="AF295" s="160"/>
      <c r="AG295" s="160"/>
      <c r="AH295" s="160"/>
      <c r="AI295" s="160"/>
      <c r="AJ295" s="14"/>
    </row>
    <row r="296" spans="1:36">
      <c r="A296" s="4"/>
      <c r="B296" s="4"/>
      <c r="C296" s="4"/>
      <c r="D296" s="4"/>
      <c r="E296" s="4"/>
      <c r="F296" s="4"/>
      <c r="G296" s="4"/>
      <c r="H296" s="4"/>
      <c r="I296" s="4"/>
      <c r="J296" s="4"/>
      <c r="K296" s="4"/>
      <c r="L296" s="4"/>
      <c r="M296" s="4"/>
      <c r="N296" s="4"/>
      <c r="O296" s="4"/>
      <c r="P296" s="4"/>
      <c r="Q296" s="152"/>
      <c r="R296" s="152"/>
      <c r="S296" s="152"/>
      <c r="T296" s="152"/>
      <c r="U296" s="152"/>
      <c r="V296" s="152"/>
      <c r="W296" s="152"/>
      <c r="X296" s="152"/>
      <c r="Y296" s="152"/>
      <c r="Z296" s="152"/>
      <c r="AA296" s="152"/>
      <c r="AB296" s="152"/>
      <c r="AC296" s="152"/>
      <c r="AD296" s="152"/>
      <c r="AE296" s="152"/>
      <c r="AF296" s="160"/>
      <c r="AG296" s="160"/>
      <c r="AH296" s="160"/>
      <c r="AI296" s="160"/>
      <c r="AJ296" s="14"/>
    </row>
    <row r="297" spans="1:36">
      <c r="A297" s="4"/>
      <c r="B297" s="4"/>
      <c r="C297" s="4"/>
      <c r="D297" s="4"/>
      <c r="E297" s="4"/>
      <c r="F297" s="4"/>
      <c r="G297" s="4"/>
      <c r="H297" s="4"/>
      <c r="I297" s="4"/>
      <c r="J297" s="4"/>
      <c r="K297" s="4"/>
      <c r="L297" s="4"/>
      <c r="M297" s="4"/>
      <c r="N297" s="4"/>
      <c r="O297" s="4"/>
      <c r="P297" s="4"/>
      <c r="Q297" s="152"/>
      <c r="R297" s="152"/>
      <c r="S297" s="152"/>
      <c r="T297" s="152"/>
      <c r="U297" s="152"/>
      <c r="V297" s="152"/>
      <c r="W297" s="152"/>
      <c r="X297" s="152"/>
      <c r="Y297" s="152"/>
      <c r="Z297" s="152"/>
      <c r="AA297" s="152"/>
      <c r="AB297" s="152"/>
      <c r="AC297" s="152"/>
      <c r="AD297" s="152"/>
      <c r="AE297" s="152"/>
      <c r="AF297" s="160"/>
      <c r="AG297" s="160"/>
      <c r="AH297" s="160"/>
      <c r="AI297" s="160"/>
      <c r="AJ297" s="14"/>
    </row>
    <row r="298" spans="1:36">
      <c r="A298" s="4"/>
      <c r="B298" s="4"/>
      <c r="C298" s="4"/>
      <c r="D298" s="4"/>
      <c r="E298" s="4"/>
      <c r="F298" s="4"/>
      <c r="G298" s="4"/>
      <c r="H298" s="4"/>
      <c r="I298" s="4"/>
      <c r="J298" s="4"/>
      <c r="K298" s="4"/>
      <c r="L298" s="4"/>
      <c r="M298" s="4"/>
      <c r="N298" s="4"/>
      <c r="O298" s="4"/>
      <c r="P298" s="4"/>
      <c r="Q298" s="152"/>
      <c r="R298" s="152"/>
      <c r="S298" s="152"/>
      <c r="T298" s="152"/>
      <c r="U298" s="152"/>
      <c r="V298" s="152"/>
      <c r="W298" s="152"/>
      <c r="X298" s="152"/>
      <c r="Y298" s="152"/>
      <c r="Z298" s="152"/>
      <c r="AA298" s="152"/>
      <c r="AB298" s="152"/>
      <c r="AC298" s="152"/>
      <c r="AD298" s="152"/>
      <c r="AE298" s="152"/>
      <c r="AF298" s="160"/>
      <c r="AG298" s="160"/>
      <c r="AH298" s="160"/>
      <c r="AI298" s="160"/>
      <c r="AJ298" s="14"/>
    </row>
    <row r="299" spans="1:36">
      <c r="A299" s="4"/>
      <c r="B299" s="4"/>
      <c r="C299" s="4"/>
      <c r="D299" s="4"/>
      <c r="E299" s="4"/>
      <c r="F299" s="4"/>
      <c r="G299" s="4"/>
      <c r="H299" s="4"/>
      <c r="I299" s="4"/>
      <c r="J299" s="4"/>
      <c r="K299" s="4"/>
      <c r="L299" s="4"/>
      <c r="M299" s="4"/>
      <c r="N299" s="4"/>
      <c r="O299" s="4"/>
      <c r="P299" s="4"/>
      <c r="Q299" s="152"/>
      <c r="R299" s="152"/>
      <c r="S299" s="152"/>
      <c r="T299" s="152"/>
      <c r="U299" s="152"/>
      <c r="V299" s="152"/>
      <c r="W299" s="152"/>
      <c r="X299" s="152"/>
      <c r="Y299" s="152"/>
      <c r="Z299" s="152"/>
      <c r="AA299" s="152"/>
      <c r="AB299" s="152"/>
      <c r="AC299" s="152"/>
      <c r="AD299" s="152"/>
      <c r="AE299" s="152"/>
      <c r="AF299" s="160"/>
      <c r="AG299" s="160"/>
      <c r="AH299" s="160"/>
      <c r="AI299" s="160"/>
      <c r="AJ299" s="14"/>
    </row>
    <row r="300" spans="1:36">
      <c r="A300" s="4"/>
      <c r="B300" s="4"/>
      <c r="C300" s="4"/>
      <c r="D300" s="4"/>
      <c r="E300" s="4"/>
      <c r="F300" s="4"/>
      <c r="G300" s="4"/>
      <c r="H300" s="4"/>
      <c r="I300" s="4"/>
      <c r="J300" s="4"/>
      <c r="K300" s="4"/>
      <c r="L300" s="4"/>
      <c r="M300" s="4"/>
      <c r="N300" s="4"/>
      <c r="O300" s="4"/>
      <c r="P300" s="4"/>
      <c r="Q300" s="152"/>
      <c r="R300" s="152"/>
      <c r="S300" s="152"/>
      <c r="T300" s="152"/>
      <c r="U300" s="152"/>
      <c r="V300" s="152"/>
      <c r="W300" s="152"/>
      <c r="X300" s="152"/>
      <c r="Y300" s="152"/>
      <c r="Z300" s="152"/>
      <c r="AA300" s="152"/>
      <c r="AB300" s="152"/>
      <c r="AC300" s="152"/>
      <c r="AD300" s="152"/>
      <c r="AE300" s="152"/>
      <c r="AF300" s="160"/>
      <c r="AG300" s="160"/>
      <c r="AH300" s="160"/>
      <c r="AI300" s="160"/>
      <c r="AJ300" s="14"/>
    </row>
    <row r="301" spans="1:36">
      <c r="A301" s="4"/>
      <c r="B301" s="4"/>
      <c r="C301" s="4"/>
      <c r="D301" s="4"/>
      <c r="E301" s="4"/>
      <c r="F301" s="4"/>
      <c r="G301" s="4"/>
      <c r="H301" s="4"/>
      <c r="I301" s="4"/>
      <c r="J301" s="4"/>
      <c r="K301" s="4"/>
      <c r="L301" s="4"/>
      <c r="M301" s="4"/>
      <c r="N301" s="4"/>
      <c r="O301" s="4"/>
      <c r="P301" s="4"/>
      <c r="Q301" s="152"/>
      <c r="R301" s="152"/>
      <c r="S301" s="152"/>
      <c r="T301" s="152"/>
      <c r="U301" s="152"/>
      <c r="V301" s="152"/>
      <c r="W301" s="152"/>
      <c r="X301" s="152"/>
      <c r="Y301" s="152"/>
      <c r="Z301" s="152"/>
      <c r="AA301" s="152"/>
      <c r="AB301" s="152"/>
      <c r="AC301" s="152"/>
      <c r="AD301" s="152"/>
      <c r="AE301" s="152"/>
      <c r="AF301" s="160"/>
      <c r="AG301" s="160"/>
      <c r="AH301" s="160"/>
      <c r="AI301" s="160"/>
      <c r="AJ301" s="14"/>
    </row>
    <row r="302" spans="1:36">
      <c r="A302" s="4"/>
      <c r="B302" s="4"/>
      <c r="C302" s="4"/>
      <c r="D302" s="4"/>
      <c r="E302" s="4"/>
      <c r="F302" s="4"/>
      <c r="G302" s="4"/>
      <c r="H302" s="4"/>
      <c r="I302" s="4"/>
      <c r="J302" s="4"/>
      <c r="K302" s="4"/>
      <c r="L302" s="4"/>
      <c r="M302" s="4"/>
      <c r="N302" s="4"/>
      <c r="O302" s="4"/>
      <c r="P302" s="4"/>
      <c r="Q302" s="152"/>
      <c r="R302" s="152"/>
      <c r="S302" s="152"/>
      <c r="T302" s="152"/>
      <c r="U302" s="152"/>
      <c r="V302" s="152"/>
      <c r="W302" s="152"/>
      <c r="X302" s="152"/>
      <c r="Y302" s="152"/>
      <c r="Z302" s="152"/>
      <c r="AA302" s="152"/>
      <c r="AB302" s="152"/>
      <c r="AC302" s="152"/>
      <c r="AD302" s="152"/>
      <c r="AE302" s="152"/>
      <c r="AF302" s="160"/>
      <c r="AG302" s="160"/>
      <c r="AH302" s="160"/>
      <c r="AI302" s="160"/>
      <c r="AJ302" s="14"/>
    </row>
    <row r="303" spans="1:36">
      <c r="A303" s="4"/>
      <c r="B303" s="4"/>
      <c r="C303" s="4"/>
      <c r="D303" s="4"/>
      <c r="E303" s="4"/>
      <c r="F303" s="4"/>
      <c r="G303" s="4"/>
      <c r="H303" s="4"/>
      <c r="I303" s="4"/>
      <c r="J303" s="4"/>
      <c r="K303" s="4"/>
      <c r="L303" s="4"/>
      <c r="M303" s="4"/>
      <c r="N303" s="4"/>
      <c r="O303" s="4"/>
      <c r="P303" s="4"/>
      <c r="Q303" s="152"/>
      <c r="R303" s="152"/>
      <c r="S303" s="152"/>
      <c r="T303" s="152"/>
      <c r="U303" s="152"/>
      <c r="V303" s="152"/>
      <c r="W303" s="152"/>
      <c r="X303" s="152"/>
      <c r="Y303" s="152"/>
      <c r="Z303" s="152"/>
      <c r="AA303" s="152"/>
      <c r="AB303" s="152"/>
      <c r="AC303" s="152"/>
      <c r="AD303" s="152"/>
      <c r="AE303" s="152"/>
      <c r="AF303" s="160"/>
      <c r="AG303" s="160"/>
      <c r="AH303" s="160"/>
      <c r="AI303" s="160"/>
      <c r="AJ303" s="14"/>
    </row>
    <row r="304" spans="1:36">
      <c r="A304" s="4"/>
      <c r="B304" s="4"/>
      <c r="C304" s="4"/>
      <c r="D304" s="4"/>
      <c r="E304" s="4"/>
      <c r="F304" s="4"/>
      <c r="G304" s="4"/>
      <c r="H304" s="4"/>
      <c r="I304" s="4"/>
      <c r="J304" s="4"/>
      <c r="K304" s="4"/>
      <c r="L304" s="4"/>
      <c r="M304" s="4"/>
      <c r="N304" s="4"/>
      <c r="O304" s="4"/>
      <c r="P304" s="4"/>
      <c r="Q304" s="152"/>
      <c r="R304" s="152"/>
      <c r="S304" s="152"/>
      <c r="T304" s="152"/>
      <c r="U304" s="152"/>
      <c r="V304" s="152"/>
      <c r="W304" s="152"/>
      <c r="X304" s="152"/>
      <c r="Y304" s="152"/>
      <c r="Z304" s="152"/>
      <c r="AA304" s="152"/>
      <c r="AB304" s="152"/>
      <c r="AC304" s="152"/>
      <c r="AD304" s="152"/>
      <c r="AE304" s="152"/>
      <c r="AF304" s="160"/>
      <c r="AG304" s="160"/>
      <c r="AH304" s="160"/>
      <c r="AI304" s="160"/>
      <c r="AJ304" s="14"/>
    </row>
    <row r="305" spans="1:36">
      <c r="A305" s="4"/>
      <c r="B305" s="4"/>
      <c r="C305" s="4"/>
      <c r="D305" s="4"/>
      <c r="E305" s="4"/>
      <c r="F305" s="4"/>
      <c r="G305" s="4"/>
      <c r="H305" s="4"/>
      <c r="I305" s="4"/>
      <c r="J305" s="4"/>
      <c r="K305" s="4"/>
      <c r="L305" s="4"/>
      <c r="M305" s="4"/>
      <c r="N305" s="4"/>
      <c r="O305" s="4"/>
      <c r="P305" s="4"/>
      <c r="Q305" s="152"/>
      <c r="R305" s="152"/>
      <c r="S305" s="152"/>
      <c r="T305" s="152"/>
      <c r="U305" s="152"/>
      <c r="V305" s="152"/>
      <c r="W305" s="152"/>
      <c r="X305" s="152"/>
      <c r="Y305" s="152"/>
      <c r="Z305" s="152"/>
      <c r="AA305" s="152"/>
      <c r="AB305" s="152"/>
      <c r="AC305" s="152"/>
      <c r="AD305" s="152"/>
      <c r="AE305" s="152"/>
      <c r="AF305" s="160"/>
      <c r="AG305" s="160"/>
      <c r="AH305" s="160"/>
      <c r="AI305" s="160"/>
      <c r="AJ305" s="14"/>
    </row>
    <row r="306" spans="1:36">
      <c r="A306" s="4"/>
      <c r="B306" s="4"/>
      <c r="C306" s="4"/>
      <c r="D306" s="4"/>
      <c r="E306" s="4"/>
      <c r="F306" s="4"/>
      <c r="G306" s="4"/>
      <c r="H306" s="4"/>
      <c r="I306" s="4"/>
      <c r="J306" s="4"/>
      <c r="K306" s="4"/>
      <c r="L306" s="4"/>
      <c r="M306" s="4"/>
      <c r="N306" s="4"/>
      <c r="O306" s="4"/>
      <c r="P306" s="4"/>
      <c r="Q306" s="152"/>
      <c r="R306" s="152"/>
      <c r="S306" s="152"/>
      <c r="T306" s="152"/>
      <c r="U306" s="152"/>
      <c r="V306" s="152"/>
      <c r="W306" s="152"/>
      <c r="X306" s="152"/>
      <c r="Y306" s="152"/>
      <c r="Z306" s="152"/>
      <c r="AA306" s="152"/>
      <c r="AB306" s="152"/>
      <c r="AC306" s="152"/>
      <c r="AD306" s="152"/>
      <c r="AE306" s="152"/>
      <c r="AF306" s="160"/>
      <c r="AG306" s="160"/>
      <c r="AH306" s="160"/>
      <c r="AI306" s="160"/>
      <c r="AJ306" s="14"/>
    </row>
    <row r="307" spans="1:36">
      <c r="A307" s="4"/>
      <c r="B307" s="4"/>
      <c r="C307" s="4"/>
      <c r="D307" s="4"/>
      <c r="E307" s="4"/>
      <c r="F307" s="4"/>
      <c r="G307" s="4"/>
      <c r="H307" s="4"/>
      <c r="I307" s="4"/>
      <c r="J307" s="4"/>
      <c r="K307" s="4"/>
      <c r="L307" s="4"/>
      <c r="M307" s="4"/>
      <c r="N307" s="4"/>
      <c r="O307" s="4"/>
      <c r="P307" s="4"/>
      <c r="Q307" s="152"/>
      <c r="R307" s="152"/>
      <c r="S307" s="152"/>
      <c r="T307" s="152"/>
      <c r="U307" s="152"/>
      <c r="V307" s="152"/>
      <c r="W307" s="152"/>
      <c r="X307" s="152"/>
      <c r="Y307" s="152"/>
      <c r="Z307" s="152"/>
      <c r="AA307" s="152"/>
      <c r="AB307" s="152"/>
      <c r="AC307" s="152"/>
      <c r="AD307" s="152"/>
      <c r="AE307" s="152"/>
      <c r="AF307" s="160"/>
      <c r="AG307" s="160"/>
      <c r="AH307" s="160"/>
      <c r="AI307" s="160"/>
      <c r="AJ307" s="14"/>
    </row>
    <row r="308" spans="1:36">
      <c r="A308" s="4"/>
      <c r="B308" s="4"/>
      <c r="C308" s="4"/>
      <c r="D308" s="4"/>
      <c r="E308" s="4"/>
      <c r="F308" s="4"/>
      <c r="G308" s="4"/>
      <c r="H308" s="4"/>
      <c r="I308" s="4"/>
      <c r="J308" s="4"/>
      <c r="K308" s="4"/>
      <c r="L308" s="4"/>
      <c r="M308" s="4"/>
      <c r="N308" s="4"/>
      <c r="O308" s="4"/>
      <c r="P308" s="4"/>
      <c r="Q308" s="152"/>
      <c r="R308" s="152"/>
      <c r="S308" s="152"/>
      <c r="T308" s="152"/>
      <c r="U308" s="152"/>
      <c r="V308" s="152"/>
      <c r="W308" s="152"/>
      <c r="X308" s="152"/>
      <c r="Y308" s="152"/>
      <c r="Z308" s="152"/>
      <c r="AA308" s="152"/>
      <c r="AB308" s="152"/>
      <c r="AC308" s="152"/>
      <c r="AD308" s="152"/>
      <c r="AE308" s="152"/>
      <c r="AF308" s="160"/>
      <c r="AG308" s="160"/>
      <c r="AH308" s="160"/>
      <c r="AI308" s="160"/>
      <c r="AJ308" s="14"/>
    </row>
    <row r="309" spans="1:36">
      <c r="A309" s="4"/>
      <c r="B309" s="4"/>
      <c r="C309" s="4"/>
      <c r="D309" s="4"/>
      <c r="E309" s="4"/>
      <c r="F309" s="4"/>
      <c r="G309" s="4"/>
      <c r="H309" s="4"/>
      <c r="I309" s="4"/>
      <c r="J309" s="4"/>
      <c r="K309" s="4"/>
      <c r="L309" s="4"/>
      <c r="M309" s="4"/>
      <c r="N309" s="4"/>
      <c r="O309" s="4"/>
      <c r="P309" s="4"/>
      <c r="Q309" s="152"/>
      <c r="R309" s="152"/>
      <c r="S309" s="152"/>
      <c r="T309" s="152"/>
      <c r="U309" s="152"/>
      <c r="V309" s="152"/>
      <c r="W309" s="152"/>
      <c r="X309" s="152"/>
      <c r="Y309" s="152"/>
      <c r="Z309" s="152"/>
      <c r="AA309" s="152"/>
      <c r="AB309" s="152"/>
      <c r="AC309" s="152"/>
      <c r="AD309" s="152"/>
      <c r="AE309" s="152"/>
      <c r="AF309" s="160"/>
      <c r="AG309" s="160"/>
      <c r="AH309" s="160"/>
      <c r="AI309" s="160"/>
      <c r="AJ309" s="14"/>
    </row>
    <row r="310" spans="1:36">
      <c r="A310" s="4"/>
      <c r="B310" s="4"/>
      <c r="C310" s="4"/>
      <c r="D310" s="4"/>
      <c r="E310" s="4"/>
      <c r="F310" s="4"/>
      <c r="G310" s="4"/>
      <c r="H310" s="4"/>
      <c r="I310" s="4"/>
      <c r="J310" s="4"/>
      <c r="K310" s="4"/>
      <c r="L310" s="4"/>
      <c r="M310" s="4"/>
      <c r="N310" s="4"/>
      <c r="O310" s="4"/>
      <c r="P310" s="4"/>
      <c r="Q310" s="152"/>
      <c r="R310" s="152"/>
      <c r="S310" s="152"/>
      <c r="T310" s="152"/>
      <c r="U310" s="152"/>
      <c r="V310" s="152"/>
      <c r="W310" s="152"/>
      <c r="X310" s="152"/>
      <c r="Y310" s="152"/>
      <c r="Z310" s="152"/>
      <c r="AA310" s="152"/>
      <c r="AB310" s="152"/>
      <c r="AC310" s="152"/>
      <c r="AD310" s="152"/>
      <c r="AE310" s="152"/>
      <c r="AF310" s="160"/>
      <c r="AG310" s="160"/>
      <c r="AH310" s="160"/>
      <c r="AI310" s="160"/>
      <c r="AJ310" s="14"/>
    </row>
    <row r="311" spans="1:36">
      <c r="A311" s="4"/>
      <c r="B311" s="4"/>
      <c r="C311" s="4"/>
      <c r="D311" s="4"/>
      <c r="E311" s="4"/>
      <c r="F311" s="4"/>
      <c r="G311" s="4"/>
      <c r="H311" s="4"/>
      <c r="I311" s="4"/>
      <c r="J311" s="4"/>
      <c r="K311" s="4"/>
      <c r="L311" s="4"/>
      <c r="M311" s="4"/>
      <c r="N311" s="4"/>
      <c r="O311" s="4"/>
      <c r="P311" s="4"/>
      <c r="Q311" s="152"/>
      <c r="R311" s="152"/>
      <c r="S311" s="152"/>
      <c r="T311" s="152"/>
      <c r="U311" s="152"/>
      <c r="V311" s="152"/>
      <c r="W311" s="152"/>
      <c r="X311" s="152"/>
      <c r="Y311" s="152"/>
      <c r="Z311" s="152"/>
      <c r="AA311" s="152"/>
      <c r="AB311" s="152"/>
      <c r="AC311" s="152"/>
      <c r="AD311" s="152"/>
      <c r="AE311" s="152"/>
      <c r="AF311" s="160"/>
      <c r="AG311" s="160"/>
      <c r="AH311" s="160"/>
      <c r="AI311" s="160"/>
      <c r="AJ311" s="14"/>
    </row>
    <row r="312" spans="1:36">
      <c r="A312" s="4"/>
      <c r="B312" s="4"/>
      <c r="C312" s="4"/>
      <c r="D312" s="4"/>
      <c r="E312" s="4"/>
      <c r="F312" s="4"/>
      <c r="G312" s="4"/>
      <c r="H312" s="4"/>
      <c r="I312" s="4"/>
      <c r="J312" s="4"/>
      <c r="K312" s="4"/>
      <c r="L312" s="4"/>
      <c r="M312" s="4"/>
      <c r="N312" s="4"/>
      <c r="O312" s="4"/>
      <c r="P312" s="4"/>
      <c r="Q312" s="152"/>
      <c r="R312" s="152"/>
      <c r="S312" s="152"/>
      <c r="T312" s="152"/>
      <c r="U312" s="152"/>
      <c r="V312" s="152"/>
      <c r="W312" s="152"/>
      <c r="X312" s="152"/>
      <c r="Y312" s="152"/>
      <c r="Z312" s="152"/>
      <c r="AA312" s="152"/>
      <c r="AB312" s="152"/>
      <c r="AC312" s="152"/>
      <c r="AD312" s="152"/>
      <c r="AE312" s="152"/>
      <c r="AF312" s="160"/>
      <c r="AG312" s="160"/>
      <c r="AH312" s="160"/>
      <c r="AI312" s="160"/>
      <c r="AJ312" s="14"/>
    </row>
    <row r="313" spans="1:36">
      <c r="A313" s="4"/>
      <c r="B313" s="4"/>
      <c r="C313" s="4"/>
      <c r="D313" s="4"/>
      <c r="E313" s="4"/>
      <c r="F313" s="4"/>
      <c r="G313" s="4"/>
      <c r="H313" s="4"/>
      <c r="I313" s="4"/>
      <c r="J313" s="4"/>
      <c r="K313" s="4"/>
      <c r="L313" s="4"/>
      <c r="M313" s="4"/>
      <c r="N313" s="4"/>
      <c r="O313" s="4"/>
      <c r="P313" s="4"/>
      <c r="Q313" s="152"/>
      <c r="R313" s="152"/>
      <c r="S313" s="152"/>
      <c r="T313" s="152"/>
      <c r="U313" s="152"/>
      <c r="V313" s="152"/>
      <c r="W313" s="152"/>
      <c r="X313" s="152"/>
      <c r="Y313" s="152"/>
      <c r="Z313" s="152"/>
      <c r="AA313" s="152"/>
      <c r="AB313" s="152"/>
      <c r="AC313" s="152"/>
      <c r="AD313" s="152"/>
      <c r="AE313" s="152"/>
      <c r="AF313" s="160"/>
      <c r="AG313" s="160"/>
      <c r="AH313" s="160"/>
      <c r="AI313" s="160"/>
      <c r="AJ313" s="14"/>
    </row>
    <row r="314" spans="1:36">
      <c r="A314" s="4"/>
      <c r="B314" s="4"/>
      <c r="C314" s="4"/>
      <c r="D314" s="4"/>
      <c r="E314" s="4"/>
      <c r="F314" s="4"/>
      <c r="G314" s="4"/>
      <c r="H314" s="4"/>
      <c r="I314" s="4"/>
      <c r="J314" s="4"/>
      <c r="K314" s="4"/>
      <c r="L314" s="4"/>
      <c r="M314" s="4"/>
      <c r="N314" s="4"/>
      <c r="O314" s="4"/>
      <c r="P314" s="4"/>
      <c r="Q314" s="152"/>
      <c r="R314" s="152"/>
      <c r="S314" s="152"/>
      <c r="T314" s="152"/>
      <c r="U314" s="152"/>
      <c r="V314" s="152"/>
      <c r="W314" s="152"/>
      <c r="X314" s="152"/>
      <c r="Y314" s="152"/>
      <c r="Z314" s="152"/>
      <c r="AA314" s="152"/>
      <c r="AB314" s="152"/>
      <c r="AC314" s="152"/>
      <c r="AD314" s="152"/>
      <c r="AE314" s="152"/>
      <c r="AF314" s="160"/>
      <c r="AG314" s="160"/>
      <c r="AH314" s="160"/>
      <c r="AI314" s="160"/>
      <c r="AJ314" s="14"/>
    </row>
    <row r="315" spans="1:36">
      <c r="A315" s="4"/>
      <c r="B315" s="4"/>
      <c r="C315" s="4"/>
      <c r="D315" s="4"/>
      <c r="E315" s="4"/>
      <c r="F315" s="4"/>
      <c r="G315" s="4"/>
      <c r="H315" s="4"/>
      <c r="I315" s="4"/>
      <c r="J315" s="4"/>
      <c r="K315" s="4"/>
      <c r="L315" s="4"/>
      <c r="M315" s="4"/>
      <c r="N315" s="4"/>
      <c r="O315" s="4"/>
      <c r="P315" s="4"/>
      <c r="Q315" s="152"/>
      <c r="R315" s="152"/>
      <c r="S315" s="152"/>
      <c r="T315" s="152"/>
      <c r="U315" s="152"/>
      <c r="V315" s="152"/>
      <c r="W315" s="152"/>
      <c r="X315" s="152"/>
      <c r="Y315" s="152"/>
      <c r="Z315" s="152"/>
      <c r="AA315" s="152"/>
      <c r="AB315" s="152"/>
      <c r="AC315" s="152"/>
      <c r="AD315" s="152"/>
      <c r="AE315" s="152"/>
      <c r="AF315" s="160"/>
      <c r="AG315" s="160"/>
      <c r="AH315" s="160"/>
      <c r="AI315" s="160"/>
      <c r="AJ315" s="14"/>
    </row>
    <row r="316" spans="1:36">
      <c r="A316" s="4"/>
      <c r="B316" s="4"/>
      <c r="C316" s="4"/>
      <c r="D316" s="4"/>
      <c r="E316" s="4"/>
      <c r="F316" s="4"/>
      <c r="G316" s="4"/>
      <c r="H316" s="4"/>
      <c r="I316" s="4"/>
      <c r="J316" s="4"/>
      <c r="K316" s="4"/>
      <c r="L316" s="4"/>
      <c r="M316" s="4"/>
      <c r="N316" s="4"/>
      <c r="O316" s="4"/>
      <c r="P316" s="4"/>
      <c r="Q316" s="152"/>
      <c r="R316" s="152"/>
      <c r="S316" s="152"/>
      <c r="T316" s="152"/>
      <c r="U316" s="152"/>
      <c r="V316" s="152"/>
      <c r="W316" s="152"/>
      <c r="X316" s="152"/>
      <c r="Y316" s="152"/>
      <c r="Z316" s="152"/>
      <c r="AA316" s="152"/>
      <c r="AB316" s="152"/>
      <c r="AC316" s="152"/>
      <c r="AD316" s="152"/>
      <c r="AE316" s="152"/>
      <c r="AF316" s="160"/>
      <c r="AG316" s="160"/>
      <c r="AH316" s="160"/>
      <c r="AI316" s="160"/>
      <c r="AJ316" s="14"/>
    </row>
    <row r="317" spans="1:36">
      <c r="A317" s="4"/>
      <c r="B317" s="4"/>
      <c r="C317" s="4"/>
      <c r="D317" s="4"/>
      <c r="E317" s="4"/>
      <c r="F317" s="4"/>
      <c r="G317" s="4"/>
      <c r="H317" s="4"/>
      <c r="I317" s="4"/>
      <c r="J317" s="4"/>
      <c r="K317" s="4"/>
      <c r="L317" s="4"/>
      <c r="M317" s="4"/>
      <c r="N317" s="4"/>
      <c r="O317" s="4"/>
      <c r="P317" s="4"/>
      <c r="Q317" s="152"/>
      <c r="R317" s="152"/>
      <c r="S317" s="152"/>
      <c r="T317" s="152"/>
      <c r="U317" s="152"/>
      <c r="V317" s="152"/>
      <c r="W317" s="152"/>
      <c r="X317" s="152"/>
      <c r="Y317" s="152"/>
      <c r="Z317" s="152"/>
      <c r="AA317" s="152"/>
      <c r="AB317" s="152"/>
      <c r="AC317" s="152"/>
      <c r="AD317" s="152"/>
      <c r="AE317" s="152"/>
      <c r="AF317" s="160"/>
      <c r="AG317" s="160"/>
      <c r="AH317" s="160"/>
      <c r="AI317" s="160"/>
      <c r="AJ317" s="14"/>
    </row>
    <row r="318" spans="1:36">
      <c r="A318" s="4"/>
      <c r="B318" s="4"/>
      <c r="C318" s="4"/>
      <c r="D318" s="4"/>
      <c r="E318" s="4"/>
      <c r="F318" s="4"/>
      <c r="G318" s="4"/>
      <c r="H318" s="4"/>
      <c r="I318" s="4"/>
      <c r="J318" s="4"/>
      <c r="K318" s="4"/>
      <c r="L318" s="4"/>
      <c r="M318" s="4"/>
      <c r="N318" s="4"/>
      <c r="O318" s="4"/>
      <c r="P318" s="4"/>
      <c r="Q318" s="152"/>
      <c r="R318" s="152"/>
      <c r="S318" s="152"/>
      <c r="T318" s="152"/>
      <c r="U318" s="152"/>
      <c r="V318" s="152"/>
      <c r="W318" s="152"/>
      <c r="X318" s="152"/>
      <c r="Y318" s="152"/>
      <c r="Z318" s="152"/>
      <c r="AA318" s="152"/>
      <c r="AB318" s="152"/>
      <c r="AC318" s="152"/>
      <c r="AD318" s="152"/>
      <c r="AE318" s="152"/>
      <c r="AF318" s="160"/>
      <c r="AG318" s="160"/>
      <c r="AH318" s="160"/>
      <c r="AI318" s="160"/>
      <c r="AJ318" s="14"/>
    </row>
    <row r="319" spans="1:36">
      <c r="A319" s="4"/>
      <c r="B319" s="4"/>
      <c r="C319" s="4"/>
      <c r="D319" s="4"/>
      <c r="E319" s="4"/>
      <c r="F319" s="4"/>
      <c r="G319" s="4"/>
      <c r="H319" s="4"/>
      <c r="I319" s="4"/>
      <c r="J319" s="4"/>
      <c r="K319" s="4"/>
      <c r="L319" s="4"/>
      <c r="M319" s="4"/>
      <c r="N319" s="4"/>
      <c r="O319" s="4"/>
      <c r="P319" s="4"/>
      <c r="Q319" s="152"/>
      <c r="R319" s="152"/>
      <c r="S319" s="152"/>
      <c r="T319" s="152"/>
      <c r="U319" s="152"/>
      <c r="V319" s="152"/>
      <c r="W319" s="152"/>
      <c r="X319" s="152"/>
      <c r="Y319" s="152"/>
      <c r="Z319" s="152"/>
      <c r="AA319" s="152"/>
      <c r="AB319" s="152"/>
      <c r="AC319" s="152"/>
      <c r="AD319" s="152"/>
      <c r="AE319" s="152"/>
      <c r="AF319" s="160"/>
      <c r="AG319" s="160"/>
      <c r="AH319" s="160"/>
      <c r="AI319" s="160"/>
      <c r="AJ319" s="14"/>
    </row>
    <row r="320" spans="1:36">
      <c r="A320" s="4"/>
      <c r="B320" s="4"/>
      <c r="C320" s="4"/>
      <c r="D320" s="4"/>
      <c r="E320" s="4"/>
      <c r="F320" s="4"/>
      <c r="G320" s="4"/>
      <c r="H320" s="4"/>
      <c r="I320" s="4"/>
      <c r="J320" s="4"/>
      <c r="K320" s="4"/>
      <c r="L320" s="4"/>
      <c r="M320" s="4"/>
      <c r="N320" s="4"/>
      <c r="O320" s="4"/>
      <c r="P320" s="4"/>
      <c r="Q320" s="152"/>
      <c r="R320" s="152"/>
      <c r="S320" s="152"/>
      <c r="T320" s="152"/>
      <c r="U320" s="152"/>
      <c r="V320" s="152"/>
      <c r="W320" s="152"/>
      <c r="X320" s="152"/>
      <c r="Y320" s="152"/>
      <c r="Z320" s="152"/>
      <c r="AA320" s="152"/>
      <c r="AB320" s="152"/>
      <c r="AC320" s="152"/>
      <c r="AD320" s="152"/>
      <c r="AE320" s="152"/>
      <c r="AF320" s="160"/>
      <c r="AG320" s="160"/>
      <c r="AH320" s="160"/>
      <c r="AI320" s="160"/>
      <c r="AJ320" s="14"/>
    </row>
    <row r="321" spans="1:36">
      <c r="A321" s="4"/>
      <c r="B321" s="4"/>
      <c r="C321" s="4"/>
      <c r="D321" s="4"/>
      <c r="E321" s="4"/>
      <c r="F321" s="4"/>
      <c r="G321" s="4"/>
      <c r="H321" s="4"/>
      <c r="I321" s="4"/>
      <c r="J321" s="4"/>
      <c r="K321" s="4"/>
      <c r="L321" s="4"/>
      <c r="M321" s="4"/>
      <c r="N321" s="4"/>
      <c r="O321" s="4"/>
      <c r="P321" s="4"/>
      <c r="Q321" s="152"/>
      <c r="R321" s="152"/>
      <c r="S321" s="152"/>
      <c r="T321" s="152"/>
      <c r="U321" s="152"/>
      <c r="V321" s="152"/>
      <c r="W321" s="152"/>
      <c r="X321" s="152"/>
      <c r="Y321" s="152"/>
      <c r="Z321" s="152"/>
      <c r="AA321" s="152"/>
      <c r="AB321" s="152"/>
      <c r="AC321" s="152"/>
      <c r="AD321" s="152"/>
      <c r="AE321" s="152"/>
      <c r="AF321" s="160"/>
      <c r="AG321" s="160"/>
      <c r="AH321" s="160"/>
      <c r="AI321" s="160"/>
      <c r="AJ321" s="14"/>
    </row>
    <row r="322" spans="1:36">
      <c r="A322" s="4"/>
      <c r="B322" s="4"/>
      <c r="C322" s="4"/>
      <c r="D322" s="4"/>
      <c r="E322" s="4"/>
      <c r="F322" s="4"/>
      <c r="G322" s="4"/>
      <c r="H322" s="4"/>
      <c r="I322" s="4"/>
      <c r="J322" s="4"/>
      <c r="K322" s="4"/>
      <c r="L322" s="4"/>
      <c r="M322" s="4"/>
      <c r="N322" s="4"/>
      <c r="O322" s="4"/>
      <c r="P322" s="4"/>
      <c r="Q322" s="152"/>
      <c r="R322" s="152"/>
      <c r="S322" s="152"/>
      <c r="T322" s="152"/>
      <c r="U322" s="152"/>
      <c r="V322" s="152"/>
      <c r="W322" s="152"/>
      <c r="X322" s="152"/>
      <c r="Y322" s="152"/>
      <c r="Z322" s="152"/>
      <c r="AA322" s="152"/>
      <c r="AB322" s="152"/>
      <c r="AC322" s="152"/>
      <c r="AD322" s="152"/>
      <c r="AE322" s="152"/>
      <c r="AF322" s="160"/>
      <c r="AG322" s="160"/>
      <c r="AH322" s="160"/>
      <c r="AI322" s="160"/>
      <c r="AJ322" s="14"/>
    </row>
    <row r="323" spans="1:36">
      <c r="A323" s="4"/>
      <c r="B323" s="4"/>
      <c r="C323" s="4"/>
      <c r="D323" s="4"/>
      <c r="E323" s="4"/>
      <c r="F323" s="4"/>
      <c r="G323" s="4"/>
      <c r="H323" s="4"/>
      <c r="I323" s="4"/>
      <c r="J323" s="4"/>
      <c r="K323" s="4"/>
      <c r="L323" s="4"/>
      <c r="M323" s="4"/>
      <c r="N323" s="4"/>
      <c r="O323" s="4"/>
      <c r="P323" s="4"/>
      <c r="Q323" s="152"/>
      <c r="R323" s="152"/>
      <c r="S323" s="152"/>
      <c r="T323" s="152"/>
      <c r="U323" s="152"/>
      <c r="V323" s="152"/>
      <c r="W323" s="152"/>
      <c r="X323" s="152"/>
      <c r="Y323" s="152"/>
      <c r="Z323" s="152"/>
      <c r="AA323" s="152"/>
      <c r="AB323" s="152"/>
      <c r="AC323" s="152"/>
      <c r="AD323" s="152"/>
      <c r="AE323" s="152"/>
      <c r="AF323" s="160"/>
      <c r="AG323" s="160"/>
      <c r="AH323" s="160"/>
      <c r="AI323" s="160"/>
      <c r="AJ323" s="14"/>
    </row>
    <row r="324" spans="1:36">
      <c r="A324" s="4"/>
      <c r="B324" s="4"/>
      <c r="C324" s="4"/>
      <c r="D324" s="4"/>
      <c r="E324" s="4"/>
      <c r="F324" s="4"/>
      <c r="G324" s="4"/>
      <c r="H324" s="4"/>
      <c r="I324" s="4"/>
      <c r="J324" s="4"/>
      <c r="K324" s="4"/>
      <c r="L324" s="4"/>
      <c r="M324" s="4"/>
      <c r="N324" s="4"/>
      <c r="O324" s="4"/>
      <c r="P324" s="4"/>
      <c r="Q324" s="152"/>
      <c r="R324" s="152"/>
      <c r="S324" s="152"/>
      <c r="T324" s="152"/>
      <c r="U324" s="152"/>
      <c r="V324" s="152"/>
      <c r="W324" s="152"/>
      <c r="X324" s="152"/>
      <c r="Y324" s="152"/>
      <c r="Z324" s="152"/>
      <c r="AA324" s="152"/>
      <c r="AB324" s="152"/>
      <c r="AC324" s="152"/>
      <c r="AD324" s="152"/>
      <c r="AE324" s="152"/>
      <c r="AF324" s="160"/>
      <c r="AG324" s="160"/>
      <c r="AH324" s="160"/>
      <c r="AI324" s="160"/>
      <c r="AJ324" s="14"/>
    </row>
    <row r="325" spans="1:36">
      <c r="A325" s="4"/>
      <c r="B325" s="4"/>
      <c r="C325" s="4"/>
      <c r="D325" s="4"/>
      <c r="E325" s="4"/>
      <c r="F325" s="4"/>
      <c r="G325" s="4"/>
      <c r="H325" s="4"/>
      <c r="I325" s="4"/>
      <c r="J325" s="4"/>
      <c r="K325" s="4"/>
      <c r="L325" s="4"/>
      <c r="M325" s="4"/>
      <c r="N325" s="4"/>
      <c r="O325" s="4"/>
      <c r="P325" s="4"/>
      <c r="Q325" s="152"/>
      <c r="R325" s="152"/>
      <c r="S325" s="152"/>
      <c r="T325" s="152"/>
      <c r="U325" s="152"/>
      <c r="V325" s="152"/>
      <c r="W325" s="152"/>
      <c r="X325" s="152"/>
      <c r="Y325" s="152"/>
      <c r="Z325" s="152"/>
      <c r="AA325" s="152"/>
      <c r="AB325" s="152"/>
      <c r="AC325" s="152"/>
      <c r="AD325" s="152"/>
      <c r="AE325" s="152"/>
      <c r="AF325" s="160"/>
      <c r="AG325" s="160"/>
      <c r="AH325" s="160"/>
      <c r="AI325" s="160"/>
      <c r="AJ325" s="14"/>
    </row>
    <row r="326" spans="1:36">
      <c r="A326" s="4"/>
      <c r="B326" s="4"/>
      <c r="C326" s="4"/>
      <c r="D326" s="4"/>
      <c r="E326" s="4"/>
      <c r="F326" s="4"/>
      <c r="G326" s="4"/>
      <c r="H326" s="4"/>
      <c r="I326" s="4"/>
      <c r="J326" s="4"/>
      <c r="K326" s="4"/>
      <c r="L326" s="4"/>
      <c r="M326" s="4"/>
      <c r="N326" s="4"/>
      <c r="O326" s="4"/>
      <c r="P326" s="4"/>
      <c r="Q326" s="152"/>
      <c r="R326" s="152"/>
      <c r="S326" s="152"/>
      <c r="T326" s="152"/>
      <c r="U326" s="152"/>
      <c r="V326" s="152"/>
      <c r="W326" s="152"/>
      <c r="X326" s="152"/>
      <c r="Y326" s="152"/>
      <c r="Z326" s="152"/>
      <c r="AA326" s="152"/>
      <c r="AB326" s="152"/>
      <c r="AC326" s="152"/>
      <c r="AD326" s="152"/>
      <c r="AE326" s="152"/>
      <c r="AF326" s="160"/>
      <c r="AG326" s="160"/>
      <c r="AH326" s="160"/>
      <c r="AI326" s="160"/>
      <c r="AJ326" s="14"/>
    </row>
    <row r="327" spans="1:36">
      <c r="A327" s="4"/>
      <c r="B327" s="4"/>
      <c r="C327" s="4"/>
      <c r="D327" s="4"/>
      <c r="E327" s="4"/>
      <c r="F327" s="4"/>
      <c r="G327" s="4"/>
      <c r="H327" s="4"/>
      <c r="I327" s="4"/>
      <c r="J327" s="4"/>
      <c r="K327" s="4"/>
      <c r="L327" s="4"/>
      <c r="M327" s="4"/>
      <c r="N327" s="4"/>
      <c r="O327" s="4"/>
      <c r="P327" s="4"/>
      <c r="Q327" s="152"/>
      <c r="R327" s="152"/>
      <c r="S327" s="152"/>
      <c r="T327" s="152"/>
      <c r="U327" s="152"/>
      <c r="V327" s="152"/>
      <c r="W327" s="152"/>
      <c r="X327" s="152"/>
      <c r="Y327" s="152"/>
      <c r="Z327" s="152"/>
      <c r="AA327" s="152"/>
      <c r="AB327" s="152"/>
      <c r="AC327" s="152"/>
      <c r="AD327" s="152"/>
      <c r="AE327" s="152"/>
      <c r="AF327" s="160"/>
      <c r="AG327" s="160"/>
      <c r="AH327" s="160"/>
      <c r="AI327" s="160"/>
      <c r="AJ327" s="14"/>
    </row>
    <row r="328" spans="1:36">
      <c r="A328" s="4"/>
      <c r="B328" s="4"/>
      <c r="C328" s="4"/>
      <c r="D328" s="4"/>
      <c r="E328" s="4"/>
      <c r="F328" s="4"/>
      <c r="G328" s="4"/>
      <c r="H328" s="4"/>
      <c r="I328" s="4"/>
      <c r="J328" s="4"/>
      <c r="K328" s="4"/>
      <c r="L328" s="4"/>
      <c r="M328" s="4"/>
      <c r="N328" s="4"/>
      <c r="O328" s="4"/>
      <c r="P328" s="4"/>
      <c r="Q328" s="152"/>
      <c r="R328" s="152"/>
      <c r="S328" s="152"/>
      <c r="T328" s="152"/>
      <c r="U328" s="152"/>
      <c r="V328" s="152"/>
      <c r="W328" s="152"/>
      <c r="X328" s="152"/>
      <c r="Y328" s="152"/>
      <c r="Z328" s="152"/>
      <c r="AA328" s="152"/>
      <c r="AB328" s="152"/>
      <c r="AC328" s="152"/>
      <c r="AD328" s="152"/>
      <c r="AE328" s="152"/>
      <c r="AF328" s="160"/>
      <c r="AG328" s="160"/>
      <c r="AH328" s="160"/>
      <c r="AI328" s="160"/>
      <c r="AJ328" s="14"/>
    </row>
    <row r="329" spans="1:36">
      <c r="A329" s="4"/>
      <c r="B329" s="4"/>
      <c r="C329" s="4"/>
      <c r="D329" s="4"/>
      <c r="E329" s="4"/>
      <c r="F329" s="4"/>
      <c r="G329" s="4"/>
      <c r="H329" s="4"/>
      <c r="I329" s="4"/>
      <c r="J329" s="4"/>
      <c r="K329" s="4"/>
      <c r="L329" s="4"/>
      <c r="M329" s="4"/>
      <c r="N329" s="4"/>
      <c r="O329" s="4"/>
      <c r="P329" s="4"/>
      <c r="Q329" s="152"/>
      <c r="R329" s="152"/>
      <c r="S329" s="152"/>
      <c r="T329" s="152"/>
      <c r="U329" s="152"/>
      <c r="V329" s="152"/>
      <c r="W329" s="152"/>
      <c r="X329" s="152"/>
      <c r="Y329" s="152"/>
      <c r="Z329" s="152"/>
      <c r="AA329" s="152"/>
      <c r="AB329" s="152"/>
      <c r="AC329" s="152"/>
      <c r="AD329" s="152"/>
      <c r="AE329" s="152"/>
      <c r="AF329" s="160"/>
      <c r="AG329" s="160"/>
      <c r="AH329" s="160"/>
      <c r="AI329" s="160"/>
      <c r="AJ329" s="14"/>
    </row>
    <row r="330" spans="1:36">
      <c r="A330" s="4"/>
      <c r="B330" s="4"/>
      <c r="C330" s="4"/>
      <c r="D330" s="4"/>
      <c r="E330" s="4"/>
      <c r="F330" s="4"/>
      <c r="G330" s="4"/>
      <c r="H330" s="4"/>
      <c r="I330" s="4"/>
      <c r="J330" s="4"/>
      <c r="K330" s="4"/>
      <c r="L330" s="4"/>
      <c r="M330" s="4"/>
      <c r="N330" s="4"/>
      <c r="O330" s="4"/>
      <c r="P330" s="4"/>
      <c r="Q330" s="152"/>
      <c r="R330" s="152"/>
      <c r="S330" s="152"/>
      <c r="T330" s="152"/>
      <c r="U330" s="152"/>
      <c r="V330" s="152"/>
      <c r="W330" s="152"/>
      <c r="X330" s="152"/>
      <c r="Y330" s="152"/>
      <c r="Z330" s="152"/>
      <c r="AA330" s="152"/>
      <c r="AB330" s="152"/>
      <c r="AC330" s="152"/>
      <c r="AD330" s="152"/>
      <c r="AE330" s="152"/>
      <c r="AF330" s="160"/>
      <c r="AG330" s="160"/>
      <c r="AH330" s="160"/>
      <c r="AI330" s="160"/>
      <c r="AJ330" s="14"/>
    </row>
    <row r="331" spans="1:36">
      <c r="A331" s="4"/>
      <c r="B331" s="4"/>
      <c r="C331" s="4"/>
      <c r="D331" s="4"/>
      <c r="E331" s="4"/>
      <c r="F331" s="4"/>
      <c r="G331" s="4"/>
      <c r="H331" s="4"/>
      <c r="I331" s="4"/>
      <c r="J331" s="4"/>
      <c r="K331" s="4"/>
      <c r="L331" s="4"/>
      <c r="M331" s="4"/>
      <c r="N331" s="4"/>
      <c r="O331" s="4"/>
      <c r="P331" s="4"/>
      <c r="Q331" s="152"/>
      <c r="R331" s="152"/>
      <c r="S331" s="152"/>
      <c r="T331" s="152"/>
      <c r="U331" s="152"/>
      <c r="V331" s="152"/>
      <c r="W331" s="152"/>
      <c r="X331" s="152"/>
      <c r="Y331" s="152"/>
      <c r="Z331" s="152"/>
      <c r="AA331" s="152"/>
      <c r="AB331" s="152"/>
      <c r="AC331" s="152"/>
      <c r="AD331" s="152"/>
      <c r="AE331" s="152"/>
      <c r="AF331" s="160"/>
      <c r="AG331" s="160"/>
      <c r="AH331" s="160"/>
      <c r="AI331" s="160"/>
      <c r="AJ331" s="14"/>
    </row>
    <row r="332" spans="1:36">
      <c r="A332" s="4"/>
      <c r="B332" s="4"/>
      <c r="C332" s="4"/>
      <c r="D332" s="4"/>
      <c r="E332" s="4"/>
      <c r="F332" s="4"/>
      <c r="G332" s="4"/>
      <c r="H332" s="4"/>
      <c r="I332" s="4"/>
      <c r="J332" s="4"/>
      <c r="K332" s="4"/>
      <c r="L332" s="4"/>
      <c r="M332" s="4"/>
      <c r="N332" s="4"/>
      <c r="O332" s="4"/>
      <c r="P332" s="4"/>
      <c r="Q332" s="152"/>
      <c r="R332" s="152"/>
      <c r="S332" s="152"/>
      <c r="T332" s="152"/>
      <c r="U332" s="152"/>
      <c r="V332" s="152"/>
      <c r="W332" s="152"/>
      <c r="X332" s="152"/>
      <c r="Y332" s="152"/>
      <c r="Z332" s="152"/>
      <c r="AA332" s="152"/>
      <c r="AB332" s="152"/>
      <c r="AC332" s="152"/>
      <c r="AD332" s="152"/>
      <c r="AE332" s="152"/>
      <c r="AF332" s="160"/>
      <c r="AG332" s="160"/>
      <c r="AH332" s="160"/>
      <c r="AI332" s="160"/>
      <c r="AJ332" s="14"/>
    </row>
    <row r="333" spans="1:36">
      <c r="A333" s="4"/>
      <c r="B333" s="4"/>
      <c r="C333" s="4"/>
      <c r="D333" s="4"/>
      <c r="E333" s="4"/>
      <c r="F333" s="4"/>
      <c r="G333" s="4"/>
      <c r="H333" s="4"/>
      <c r="I333" s="4"/>
      <c r="J333" s="4"/>
      <c r="K333" s="4"/>
      <c r="L333" s="4"/>
      <c r="M333" s="4"/>
      <c r="N333" s="4"/>
      <c r="O333" s="4"/>
      <c r="P333" s="4"/>
      <c r="Q333" s="152"/>
      <c r="R333" s="152"/>
      <c r="S333" s="152"/>
      <c r="T333" s="152"/>
      <c r="U333" s="152"/>
      <c r="V333" s="152"/>
      <c r="W333" s="152"/>
      <c r="X333" s="152"/>
      <c r="Y333" s="152"/>
      <c r="Z333" s="152"/>
      <c r="AA333" s="152"/>
      <c r="AB333" s="152"/>
      <c r="AC333" s="152"/>
      <c r="AD333" s="152"/>
      <c r="AE333" s="152"/>
      <c r="AF333" s="160"/>
      <c r="AG333" s="160"/>
      <c r="AH333" s="160"/>
      <c r="AI333" s="160"/>
      <c r="AJ333" s="14"/>
    </row>
    <row r="334" spans="1:36">
      <c r="A334" s="4"/>
      <c r="B334" s="4"/>
      <c r="C334" s="4"/>
      <c r="D334" s="4"/>
      <c r="E334" s="4"/>
      <c r="F334" s="4"/>
      <c r="G334" s="4"/>
      <c r="H334" s="4"/>
      <c r="I334" s="4"/>
      <c r="J334" s="4"/>
      <c r="K334" s="4"/>
      <c r="L334" s="4"/>
      <c r="M334" s="4"/>
      <c r="N334" s="4"/>
      <c r="O334" s="4"/>
      <c r="P334" s="4"/>
      <c r="Q334" s="152"/>
      <c r="R334" s="152"/>
      <c r="S334" s="152"/>
      <c r="T334" s="152"/>
      <c r="U334" s="152"/>
      <c r="V334" s="152"/>
      <c r="W334" s="152"/>
      <c r="X334" s="152"/>
      <c r="Y334" s="152"/>
      <c r="Z334" s="152"/>
      <c r="AA334" s="152"/>
      <c r="AB334" s="152"/>
      <c r="AC334" s="152"/>
      <c r="AD334" s="152"/>
      <c r="AE334" s="152"/>
      <c r="AF334" s="160"/>
      <c r="AG334" s="160"/>
      <c r="AH334" s="160"/>
      <c r="AI334" s="160"/>
      <c r="AJ334" s="14"/>
    </row>
    <row r="335" spans="1:36">
      <c r="A335" s="4"/>
      <c r="B335" s="4"/>
      <c r="C335" s="4"/>
      <c r="D335" s="4"/>
      <c r="E335" s="4"/>
      <c r="F335" s="4"/>
      <c r="G335" s="4"/>
      <c r="H335" s="4"/>
      <c r="I335" s="4"/>
      <c r="J335" s="4"/>
      <c r="K335" s="4"/>
      <c r="L335" s="4"/>
      <c r="M335" s="4"/>
      <c r="N335" s="4"/>
      <c r="O335" s="4"/>
      <c r="P335" s="4"/>
      <c r="Q335" s="152"/>
      <c r="R335" s="152"/>
      <c r="S335" s="152"/>
      <c r="T335" s="152"/>
      <c r="U335" s="152"/>
      <c r="V335" s="152"/>
      <c r="W335" s="152"/>
      <c r="X335" s="152"/>
      <c r="Y335" s="152"/>
      <c r="Z335" s="152"/>
      <c r="AA335" s="152"/>
      <c r="AB335" s="152"/>
      <c r="AC335" s="152"/>
      <c r="AD335" s="152"/>
      <c r="AE335" s="152"/>
      <c r="AF335" s="160"/>
      <c r="AG335" s="160"/>
      <c r="AH335" s="160"/>
      <c r="AI335" s="160"/>
      <c r="AJ335" s="14"/>
    </row>
    <row r="336" spans="1:36">
      <c r="A336" s="4"/>
      <c r="B336" s="4"/>
      <c r="C336" s="4"/>
      <c r="D336" s="4"/>
      <c r="E336" s="4"/>
      <c r="F336" s="4"/>
      <c r="G336" s="4"/>
      <c r="H336" s="4"/>
      <c r="I336" s="4"/>
      <c r="J336" s="4"/>
      <c r="K336" s="4"/>
      <c r="L336" s="4"/>
      <c r="M336" s="4"/>
      <c r="N336" s="4"/>
      <c r="O336" s="4"/>
      <c r="P336" s="4"/>
      <c r="Q336" s="152"/>
      <c r="R336" s="152"/>
      <c r="S336" s="152"/>
      <c r="T336" s="152"/>
      <c r="U336" s="152"/>
      <c r="V336" s="152"/>
      <c r="W336" s="152"/>
      <c r="X336" s="152"/>
      <c r="Y336" s="152"/>
      <c r="Z336" s="152"/>
      <c r="AA336" s="152"/>
      <c r="AB336" s="152"/>
      <c r="AC336" s="152"/>
      <c r="AD336" s="152"/>
      <c r="AE336" s="152"/>
      <c r="AF336" s="160"/>
      <c r="AG336" s="160"/>
      <c r="AH336" s="160"/>
      <c r="AI336" s="160"/>
      <c r="AJ336" s="14"/>
    </row>
    <row r="337" spans="1:36">
      <c r="A337" s="4"/>
      <c r="B337" s="4"/>
      <c r="C337" s="4"/>
      <c r="D337" s="4"/>
      <c r="E337" s="4"/>
      <c r="F337" s="4"/>
      <c r="G337" s="4"/>
      <c r="H337" s="4"/>
      <c r="I337" s="4"/>
      <c r="J337" s="4"/>
      <c r="K337" s="4"/>
      <c r="L337" s="4"/>
      <c r="M337" s="4"/>
      <c r="N337" s="4"/>
      <c r="O337" s="4"/>
      <c r="P337" s="4"/>
      <c r="Q337" s="152"/>
      <c r="R337" s="152"/>
      <c r="S337" s="152"/>
      <c r="T337" s="152"/>
      <c r="U337" s="152"/>
      <c r="V337" s="152"/>
      <c r="W337" s="152"/>
      <c r="X337" s="152"/>
      <c r="Y337" s="152"/>
      <c r="Z337" s="152"/>
      <c r="AA337" s="152"/>
      <c r="AB337" s="152"/>
      <c r="AC337" s="152"/>
      <c r="AD337" s="152"/>
      <c r="AE337" s="152"/>
      <c r="AF337" s="160"/>
      <c r="AG337" s="160"/>
      <c r="AH337" s="160"/>
      <c r="AI337" s="160"/>
      <c r="AJ337" s="14"/>
    </row>
    <row r="338" spans="1:36">
      <c r="A338" s="4"/>
      <c r="B338" s="4"/>
      <c r="C338" s="4"/>
      <c r="D338" s="4"/>
      <c r="E338" s="4"/>
      <c r="F338" s="4"/>
      <c r="G338" s="4"/>
      <c r="H338" s="4"/>
      <c r="I338" s="4"/>
      <c r="J338" s="4"/>
      <c r="K338" s="4"/>
      <c r="L338" s="4"/>
      <c r="M338" s="4"/>
      <c r="N338" s="4"/>
      <c r="O338" s="4"/>
      <c r="P338" s="4"/>
      <c r="Q338" s="152"/>
      <c r="R338" s="152"/>
      <c r="S338" s="152"/>
      <c r="T338" s="152"/>
      <c r="U338" s="152"/>
      <c r="V338" s="152"/>
      <c r="W338" s="152"/>
      <c r="X338" s="152"/>
      <c r="Y338" s="152"/>
      <c r="Z338" s="152"/>
      <c r="AA338" s="152"/>
      <c r="AB338" s="152"/>
      <c r="AC338" s="152"/>
      <c r="AD338" s="152"/>
      <c r="AE338" s="152"/>
      <c r="AF338" s="160"/>
      <c r="AG338" s="160"/>
      <c r="AH338" s="160"/>
      <c r="AI338" s="160"/>
      <c r="AJ338" s="14"/>
    </row>
    <row r="339" spans="1:36">
      <c r="A339" s="4"/>
      <c r="B339" s="4"/>
      <c r="C339" s="4"/>
      <c r="D339" s="4"/>
      <c r="E339" s="4"/>
      <c r="F339" s="4"/>
      <c r="G339" s="4"/>
      <c r="H339" s="4"/>
      <c r="I339" s="4"/>
      <c r="J339" s="4"/>
      <c r="K339" s="4"/>
      <c r="L339" s="4"/>
      <c r="M339" s="4"/>
      <c r="N339" s="4"/>
      <c r="O339" s="4"/>
      <c r="P339" s="4"/>
      <c r="Q339" s="152"/>
      <c r="R339" s="152"/>
      <c r="S339" s="152"/>
      <c r="T339" s="152"/>
      <c r="U339" s="152"/>
      <c r="V339" s="152"/>
      <c r="W339" s="152"/>
      <c r="X339" s="152"/>
      <c r="Y339" s="152"/>
      <c r="Z339" s="152"/>
      <c r="AA339" s="152"/>
      <c r="AB339" s="152"/>
      <c r="AC339" s="152"/>
      <c r="AD339" s="152"/>
      <c r="AE339" s="152"/>
      <c r="AF339" s="160"/>
      <c r="AG339" s="160"/>
      <c r="AH339" s="160"/>
      <c r="AI339" s="160"/>
      <c r="AJ339" s="14"/>
    </row>
    <row r="340" spans="1:36">
      <c r="A340" s="4"/>
      <c r="B340" s="4"/>
      <c r="C340" s="4"/>
      <c r="D340" s="4"/>
      <c r="E340" s="4"/>
      <c r="F340" s="4"/>
      <c r="G340" s="4"/>
      <c r="H340" s="4"/>
      <c r="I340" s="4"/>
      <c r="J340" s="4"/>
      <c r="K340" s="4"/>
      <c r="L340" s="4"/>
      <c r="M340" s="4"/>
      <c r="N340" s="4"/>
      <c r="O340" s="4"/>
      <c r="P340" s="4"/>
      <c r="Q340" s="152"/>
      <c r="R340" s="152"/>
      <c r="S340" s="152"/>
      <c r="T340" s="152"/>
      <c r="U340" s="152"/>
      <c r="V340" s="152"/>
      <c r="W340" s="152"/>
      <c r="X340" s="152"/>
      <c r="Y340" s="152"/>
      <c r="Z340" s="152"/>
      <c r="AA340" s="152"/>
      <c r="AB340" s="152"/>
      <c r="AC340" s="152"/>
      <c r="AD340" s="152"/>
      <c r="AE340" s="152"/>
      <c r="AF340" s="160"/>
      <c r="AG340" s="160"/>
      <c r="AH340" s="160"/>
      <c r="AI340" s="160"/>
      <c r="AJ340" s="14"/>
    </row>
    <row r="341" spans="1:36">
      <c r="A341" s="4"/>
      <c r="B341" s="4"/>
      <c r="C341" s="4"/>
      <c r="D341" s="4"/>
      <c r="E341" s="4"/>
      <c r="F341" s="4"/>
      <c r="G341" s="4"/>
      <c r="H341" s="4"/>
      <c r="I341" s="4"/>
      <c r="J341" s="4"/>
      <c r="K341" s="4"/>
      <c r="L341" s="4"/>
      <c r="M341" s="4"/>
      <c r="N341" s="4"/>
      <c r="O341" s="4"/>
      <c r="P341" s="4"/>
      <c r="Q341" s="152"/>
      <c r="R341" s="152"/>
      <c r="S341" s="152"/>
      <c r="T341" s="152"/>
      <c r="U341" s="152"/>
      <c r="V341" s="152"/>
      <c r="W341" s="152"/>
      <c r="X341" s="152"/>
      <c r="Y341" s="152"/>
      <c r="Z341" s="152"/>
      <c r="AA341" s="152"/>
      <c r="AB341" s="152"/>
      <c r="AC341" s="152"/>
      <c r="AD341" s="152"/>
      <c r="AE341" s="152"/>
      <c r="AF341" s="160"/>
      <c r="AG341" s="160"/>
      <c r="AH341" s="160"/>
      <c r="AI341" s="160"/>
      <c r="AJ341" s="14"/>
    </row>
    <row r="342" spans="1:36">
      <c r="A342" s="4"/>
      <c r="B342" s="4"/>
      <c r="C342" s="4"/>
      <c r="D342" s="4"/>
      <c r="E342" s="4"/>
      <c r="F342" s="4"/>
      <c r="G342" s="4"/>
      <c r="H342" s="4"/>
      <c r="I342" s="4"/>
      <c r="J342" s="4"/>
      <c r="K342" s="4"/>
      <c r="L342" s="4"/>
      <c r="M342" s="4"/>
      <c r="N342" s="4"/>
      <c r="O342" s="4"/>
      <c r="P342" s="4"/>
      <c r="Q342" s="152"/>
      <c r="R342" s="152"/>
      <c r="S342" s="152"/>
      <c r="T342" s="152"/>
      <c r="U342" s="152"/>
      <c r="V342" s="152"/>
      <c r="W342" s="152"/>
      <c r="X342" s="152"/>
      <c r="Y342" s="152"/>
      <c r="Z342" s="152"/>
      <c r="AA342" s="152"/>
      <c r="AB342" s="152"/>
      <c r="AC342" s="152"/>
      <c r="AD342" s="152"/>
      <c r="AE342" s="152"/>
      <c r="AF342" s="160"/>
      <c r="AG342" s="160"/>
      <c r="AH342" s="160"/>
      <c r="AI342" s="160"/>
      <c r="AJ342" s="14"/>
    </row>
    <row r="343" spans="1:36">
      <c r="A343" s="4"/>
      <c r="B343" s="4"/>
      <c r="C343" s="4"/>
      <c r="D343" s="4"/>
      <c r="E343" s="4"/>
      <c r="F343" s="4"/>
      <c r="G343" s="4"/>
      <c r="H343" s="4"/>
      <c r="I343" s="4"/>
      <c r="J343" s="4"/>
      <c r="K343" s="4"/>
      <c r="L343" s="4"/>
      <c r="M343" s="4"/>
      <c r="N343" s="4"/>
      <c r="O343" s="4"/>
      <c r="P343" s="4"/>
      <c r="Q343" s="152"/>
      <c r="R343" s="152"/>
      <c r="S343" s="152"/>
      <c r="T343" s="152"/>
      <c r="U343" s="152"/>
      <c r="V343" s="152"/>
      <c r="W343" s="152"/>
      <c r="X343" s="152"/>
      <c r="Y343" s="152"/>
      <c r="Z343" s="152"/>
      <c r="AA343" s="152"/>
      <c r="AB343" s="152"/>
      <c r="AC343" s="152"/>
      <c r="AD343" s="152"/>
      <c r="AE343" s="152"/>
      <c r="AF343" s="160"/>
      <c r="AG343" s="160"/>
      <c r="AH343" s="160"/>
      <c r="AI343" s="160"/>
      <c r="AJ343" s="14"/>
    </row>
    <row r="344" spans="1:36">
      <c r="A344" s="4"/>
      <c r="B344" s="4"/>
      <c r="C344" s="4"/>
      <c r="D344" s="4"/>
      <c r="E344" s="4"/>
      <c r="F344" s="4"/>
      <c r="G344" s="4"/>
      <c r="H344" s="4"/>
      <c r="I344" s="4"/>
      <c r="J344" s="4"/>
      <c r="K344" s="4"/>
      <c r="L344" s="4"/>
      <c r="M344" s="4"/>
      <c r="N344" s="4"/>
      <c r="O344" s="4"/>
      <c r="P344" s="4"/>
      <c r="Q344" s="152"/>
      <c r="R344" s="152"/>
      <c r="S344" s="152"/>
      <c r="T344" s="152"/>
      <c r="U344" s="152"/>
      <c r="V344" s="152"/>
      <c r="W344" s="152"/>
      <c r="X344" s="152"/>
      <c r="Y344" s="152"/>
      <c r="Z344" s="152"/>
      <c r="AA344" s="152"/>
      <c r="AB344" s="152"/>
      <c r="AC344" s="152"/>
      <c r="AD344" s="152"/>
      <c r="AE344" s="152"/>
      <c r="AF344" s="160"/>
      <c r="AG344" s="160"/>
      <c r="AH344" s="160"/>
      <c r="AI344" s="160"/>
      <c r="AJ344" s="14"/>
    </row>
    <row r="345" spans="1:36">
      <c r="A345" s="4"/>
      <c r="B345" s="4"/>
      <c r="C345" s="4"/>
      <c r="D345" s="4"/>
      <c r="E345" s="4"/>
      <c r="F345" s="4"/>
      <c r="G345" s="4"/>
      <c r="H345" s="4"/>
      <c r="I345" s="4"/>
      <c r="J345" s="4"/>
      <c r="K345" s="4"/>
      <c r="L345" s="4"/>
      <c r="M345" s="4"/>
      <c r="N345" s="4"/>
      <c r="O345" s="4"/>
      <c r="P345" s="4"/>
      <c r="Q345" s="152"/>
      <c r="R345" s="152"/>
      <c r="S345" s="152"/>
      <c r="T345" s="152"/>
      <c r="U345" s="152"/>
      <c r="V345" s="152"/>
      <c r="W345" s="152"/>
      <c r="X345" s="152"/>
      <c r="Y345" s="152"/>
      <c r="Z345" s="152"/>
      <c r="AA345" s="152"/>
      <c r="AB345" s="152"/>
      <c r="AC345" s="152"/>
      <c r="AD345" s="152"/>
      <c r="AE345" s="152"/>
      <c r="AF345" s="160"/>
      <c r="AG345" s="160"/>
      <c r="AH345" s="160"/>
      <c r="AI345" s="160"/>
      <c r="AJ345" s="14"/>
    </row>
    <row r="346" spans="1:36">
      <c r="A346" s="4"/>
      <c r="B346" s="4"/>
      <c r="C346" s="4"/>
      <c r="D346" s="4"/>
      <c r="E346" s="4"/>
      <c r="F346" s="4"/>
      <c r="G346" s="4"/>
      <c r="H346" s="4"/>
      <c r="I346" s="4"/>
      <c r="J346" s="4"/>
      <c r="K346" s="4"/>
      <c r="L346" s="4"/>
      <c r="M346" s="4"/>
      <c r="N346" s="4"/>
      <c r="O346" s="4"/>
      <c r="P346" s="4"/>
      <c r="Q346" s="152"/>
      <c r="R346" s="152"/>
      <c r="S346" s="152"/>
      <c r="T346" s="152"/>
      <c r="U346" s="152"/>
      <c r="V346" s="152"/>
      <c r="W346" s="152"/>
      <c r="X346" s="152"/>
      <c r="Y346" s="152"/>
      <c r="Z346" s="152"/>
      <c r="AA346" s="152"/>
      <c r="AB346" s="152"/>
      <c r="AC346" s="152"/>
      <c r="AD346" s="152"/>
      <c r="AE346" s="152"/>
      <c r="AF346" s="160"/>
      <c r="AG346" s="160"/>
      <c r="AH346" s="160"/>
      <c r="AI346" s="160"/>
      <c r="AJ346" s="14"/>
    </row>
    <row r="347" spans="1:36">
      <c r="A347" s="4"/>
      <c r="B347" s="4"/>
      <c r="C347" s="4"/>
      <c r="D347" s="4"/>
      <c r="E347" s="4"/>
      <c r="F347" s="4"/>
      <c r="G347" s="4"/>
      <c r="H347" s="4"/>
      <c r="I347" s="4"/>
      <c r="J347" s="4"/>
      <c r="K347" s="4"/>
      <c r="L347" s="4"/>
      <c r="M347" s="4"/>
      <c r="N347" s="4"/>
      <c r="O347" s="4"/>
      <c r="P347" s="4"/>
      <c r="Q347" s="152"/>
      <c r="R347" s="152"/>
      <c r="S347" s="152"/>
      <c r="T347" s="152"/>
      <c r="U347" s="152"/>
      <c r="V347" s="152"/>
      <c r="W347" s="152"/>
      <c r="X347" s="152"/>
      <c r="Y347" s="152"/>
      <c r="Z347" s="152"/>
      <c r="AA347" s="152"/>
      <c r="AB347" s="152"/>
      <c r="AC347" s="152"/>
      <c r="AD347" s="152"/>
      <c r="AE347" s="152"/>
      <c r="AF347" s="160"/>
      <c r="AG347" s="160"/>
      <c r="AH347" s="160"/>
      <c r="AI347" s="160"/>
      <c r="AJ347" s="14"/>
    </row>
    <row r="348" spans="1:36">
      <c r="A348" s="4"/>
      <c r="B348" s="4"/>
      <c r="C348" s="4"/>
      <c r="D348" s="4"/>
      <c r="E348" s="4"/>
      <c r="F348" s="4"/>
      <c r="G348" s="4"/>
      <c r="H348" s="4"/>
      <c r="I348" s="4"/>
      <c r="J348" s="4"/>
      <c r="K348" s="4"/>
      <c r="L348" s="4"/>
      <c r="M348" s="4"/>
      <c r="N348" s="4"/>
      <c r="O348" s="4"/>
      <c r="P348" s="4"/>
      <c r="Q348" s="152"/>
      <c r="R348" s="152"/>
      <c r="S348" s="152"/>
      <c r="T348" s="152"/>
      <c r="U348" s="152"/>
      <c r="V348" s="152"/>
      <c r="W348" s="152"/>
      <c r="X348" s="152"/>
      <c r="Y348" s="152"/>
      <c r="Z348" s="152"/>
      <c r="AA348" s="152"/>
      <c r="AB348" s="152"/>
      <c r="AC348" s="152"/>
      <c r="AD348" s="152"/>
      <c r="AE348" s="152"/>
      <c r="AF348" s="160"/>
      <c r="AG348" s="160"/>
      <c r="AH348" s="160"/>
      <c r="AI348" s="160"/>
      <c r="AJ348" s="14"/>
    </row>
    <row r="349" spans="1:36">
      <c r="A349" s="4"/>
      <c r="B349" s="4"/>
      <c r="C349" s="4"/>
      <c r="D349" s="4"/>
      <c r="E349" s="4"/>
      <c r="F349" s="4"/>
      <c r="G349" s="4"/>
      <c r="H349" s="4"/>
      <c r="I349" s="4"/>
      <c r="J349" s="4"/>
      <c r="K349" s="4"/>
      <c r="L349" s="4"/>
      <c r="M349" s="4"/>
      <c r="N349" s="4"/>
      <c r="O349" s="4"/>
      <c r="P349" s="4"/>
      <c r="Q349" s="152"/>
      <c r="R349" s="152"/>
      <c r="S349" s="152"/>
      <c r="T349" s="152"/>
      <c r="U349" s="152"/>
      <c r="V349" s="152"/>
      <c r="W349" s="152"/>
      <c r="X349" s="152"/>
      <c r="Y349" s="152"/>
      <c r="Z349" s="152"/>
      <c r="AA349" s="152"/>
      <c r="AB349" s="152"/>
      <c r="AC349" s="152"/>
      <c r="AD349" s="152"/>
      <c r="AE349" s="152"/>
      <c r="AF349" s="160"/>
      <c r="AG349" s="160"/>
      <c r="AH349" s="160"/>
      <c r="AI349" s="160"/>
      <c r="AJ349" s="14"/>
    </row>
    <row r="350" spans="1:36">
      <c r="A350" s="4"/>
      <c r="B350" s="4"/>
      <c r="C350" s="4"/>
      <c r="D350" s="4"/>
      <c r="E350" s="4"/>
      <c r="F350" s="4"/>
      <c r="G350" s="4"/>
      <c r="H350" s="4"/>
      <c r="I350" s="4"/>
      <c r="J350" s="4"/>
      <c r="K350" s="4"/>
      <c r="L350" s="4"/>
      <c r="M350" s="4"/>
      <c r="N350" s="4"/>
      <c r="O350" s="4"/>
      <c r="P350" s="4"/>
      <c r="Q350" s="152"/>
      <c r="R350" s="152"/>
      <c r="S350" s="152"/>
      <c r="T350" s="152"/>
      <c r="U350" s="152"/>
      <c r="V350" s="152"/>
      <c r="W350" s="152"/>
      <c r="X350" s="152"/>
      <c r="Y350" s="152"/>
      <c r="Z350" s="152"/>
      <c r="AA350" s="152"/>
      <c r="AB350" s="152"/>
      <c r="AC350" s="152"/>
      <c r="AD350" s="152"/>
      <c r="AE350" s="152"/>
      <c r="AF350" s="160"/>
      <c r="AG350" s="160"/>
      <c r="AH350" s="160"/>
      <c r="AI350" s="160"/>
      <c r="AJ350" s="14"/>
    </row>
    <row r="351" spans="1:36">
      <c r="A351" s="4"/>
      <c r="B351" s="4"/>
      <c r="C351" s="4"/>
      <c r="D351" s="4"/>
      <c r="E351" s="4"/>
      <c r="F351" s="4"/>
      <c r="G351" s="4"/>
      <c r="H351" s="4"/>
      <c r="I351" s="4"/>
      <c r="J351" s="4"/>
      <c r="K351" s="4"/>
      <c r="L351" s="4"/>
      <c r="M351" s="4"/>
      <c r="N351" s="4"/>
      <c r="O351" s="4"/>
      <c r="P351" s="4"/>
      <c r="Q351" s="152"/>
      <c r="R351" s="152"/>
      <c r="S351" s="152"/>
      <c r="T351" s="152"/>
      <c r="U351" s="152"/>
      <c r="V351" s="152"/>
      <c r="W351" s="152"/>
      <c r="X351" s="152"/>
      <c r="Y351" s="152"/>
      <c r="Z351" s="152"/>
      <c r="AA351" s="152"/>
      <c r="AB351" s="152"/>
      <c r="AC351" s="152"/>
      <c r="AD351" s="152"/>
      <c r="AE351" s="152"/>
      <c r="AF351" s="160"/>
      <c r="AG351" s="160"/>
      <c r="AH351" s="160"/>
      <c r="AI351" s="160"/>
      <c r="AJ351" s="14"/>
    </row>
    <row r="352" spans="1:36">
      <c r="A352" s="4"/>
      <c r="B352" s="4"/>
      <c r="C352" s="4"/>
      <c r="D352" s="4"/>
      <c r="E352" s="4"/>
      <c r="F352" s="4"/>
      <c r="G352" s="4"/>
      <c r="H352" s="4"/>
      <c r="I352" s="4"/>
      <c r="J352" s="4"/>
      <c r="K352" s="4"/>
      <c r="L352" s="4"/>
      <c r="M352" s="4"/>
      <c r="N352" s="4"/>
      <c r="O352" s="4"/>
      <c r="P352" s="4"/>
      <c r="Q352" s="152"/>
      <c r="R352" s="152"/>
      <c r="S352" s="152"/>
      <c r="T352" s="152"/>
      <c r="U352" s="152"/>
      <c r="V352" s="152"/>
      <c r="W352" s="152"/>
      <c r="X352" s="152"/>
      <c r="Y352" s="152"/>
      <c r="Z352" s="152"/>
      <c r="AA352" s="152"/>
      <c r="AB352" s="152"/>
      <c r="AC352" s="152"/>
      <c r="AD352" s="152"/>
      <c r="AE352" s="152"/>
      <c r="AF352" s="160"/>
      <c r="AG352" s="160"/>
      <c r="AH352" s="160"/>
      <c r="AI352" s="160"/>
      <c r="AJ352" s="14"/>
    </row>
    <row r="353" spans="1:36">
      <c r="A353" s="4"/>
      <c r="B353" s="4"/>
      <c r="C353" s="4"/>
      <c r="D353" s="4"/>
      <c r="E353" s="4"/>
      <c r="F353" s="4"/>
      <c r="G353" s="4"/>
      <c r="H353" s="4"/>
      <c r="I353" s="4"/>
      <c r="J353" s="4"/>
      <c r="K353" s="4"/>
      <c r="L353" s="4"/>
      <c r="M353" s="4"/>
      <c r="N353" s="4"/>
      <c r="O353" s="4"/>
      <c r="P353" s="4"/>
      <c r="Q353" s="152"/>
      <c r="R353" s="152"/>
      <c r="S353" s="152"/>
      <c r="T353" s="152"/>
      <c r="U353" s="152"/>
      <c r="V353" s="152"/>
      <c r="W353" s="152"/>
      <c r="X353" s="152"/>
      <c r="Y353" s="152"/>
      <c r="Z353" s="152"/>
      <c r="AA353" s="152"/>
      <c r="AB353" s="152"/>
      <c r="AC353" s="152"/>
      <c r="AD353" s="152"/>
      <c r="AE353" s="152"/>
      <c r="AF353" s="160"/>
      <c r="AG353" s="160"/>
      <c r="AH353" s="160"/>
      <c r="AI353" s="160"/>
      <c r="AJ353" s="14"/>
    </row>
    <row r="354" spans="1:36">
      <c r="A354" s="4"/>
      <c r="B354" s="4"/>
      <c r="C354" s="4"/>
      <c r="D354" s="4"/>
      <c r="E354" s="4"/>
      <c r="F354" s="4"/>
      <c r="G354" s="4"/>
      <c r="H354" s="4"/>
      <c r="I354" s="4"/>
      <c r="J354" s="4"/>
      <c r="K354" s="4"/>
      <c r="L354" s="4"/>
      <c r="M354" s="4"/>
      <c r="N354" s="4"/>
      <c r="O354" s="4"/>
      <c r="P354" s="4"/>
      <c r="Q354" s="152"/>
      <c r="R354" s="152"/>
      <c r="S354" s="152"/>
      <c r="T354" s="152"/>
      <c r="U354" s="152"/>
      <c r="V354" s="152"/>
      <c r="W354" s="152"/>
      <c r="X354" s="152"/>
      <c r="Y354" s="152"/>
      <c r="Z354" s="152"/>
      <c r="AA354" s="152"/>
      <c r="AB354" s="152"/>
      <c r="AC354" s="152"/>
      <c r="AD354" s="152"/>
      <c r="AE354" s="152"/>
      <c r="AF354" s="160"/>
      <c r="AG354" s="160"/>
      <c r="AH354" s="160"/>
      <c r="AI354" s="160"/>
      <c r="AJ354" s="14"/>
    </row>
    <row r="355" spans="1:36">
      <c r="A355" s="4"/>
      <c r="B355" s="4"/>
      <c r="C355" s="4"/>
      <c r="D355" s="4"/>
      <c r="E355" s="4"/>
      <c r="F355" s="4"/>
      <c r="G355" s="4"/>
      <c r="H355" s="4"/>
      <c r="I355" s="4"/>
      <c r="J355" s="4"/>
      <c r="K355" s="4"/>
      <c r="L355" s="4"/>
      <c r="M355" s="4"/>
      <c r="N355" s="4"/>
      <c r="O355" s="4"/>
      <c r="P355" s="4"/>
      <c r="Q355" s="152"/>
      <c r="R355" s="152"/>
      <c r="S355" s="152"/>
      <c r="T355" s="152"/>
      <c r="U355" s="152"/>
      <c r="V355" s="152"/>
      <c r="W355" s="152"/>
      <c r="X355" s="152"/>
      <c r="Y355" s="152"/>
      <c r="Z355" s="152"/>
      <c r="AA355" s="152"/>
      <c r="AB355" s="152"/>
      <c r="AC355" s="152"/>
      <c r="AD355" s="152"/>
      <c r="AE355" s="152"/>
      <c r="AF355" s="160"/>
      <c r="AG355" s="160"/>
      <c r="AH355" s="160"/>
      <c r="AI355" s="160"/>
      <c r="AJ355" s="14"/>
    </row>
    <row r="356" spans="1:36">
      <c r="A356" s="4"/>
      <c r="B356" s="4"/>
      <c r="C356" s="4"/>
      <c r="D356" s="4"/>
      <c r="E356" s="4"/>
      <c r="F356" s="4"/>
      <c r="G356" s="4"/>
      <c r="H356" s="4"/>
      <c r="I356" s="4"/>
      <c r="J356" s="4"/>
      <c r="K356" s="4"/>
      <c r="L356" s="4"/>
      <c r="M356" s="4"/>
      <c r="N356" s="4"/>
      <c r="O356" s="4"/>
      <c r="P356" s="4"/>
      <c r="Q356" s="152"/>
      <c r="R356" s="152"/>
      <c r="S356" s="152"/>
      <c r="T356" s="152"/>
      <c r="U356" s="152"/>
      <c r="V356" s="152"/>
      <c r="W356" s="152"/>
      <c r="X356" s="152"/>
      <c r="Y356" s="152"/>
      <c r="Z356" s="152"/>
      <c r="AA356" s="152"/>
      <c r="AB356" s="152"/>
      <c r="AC356" s="152"/>
      <c r="AD356" s="152"/>
      <c r="AE356" s="152"/>
      <c r="AF356" s="160"/>
      <c r="AG356" s="160"/>
      <c r="AH356" s="160"/>
      <c r="AI356" s="160"/>
      <c r="AJ356" s="14"/>
    </row>
    <row r="357" spans="1:36">
      <c r="A357" s="4"/>
      <c r="B357" s="4"/>
      <c r="C357" s="4"/>
      <c r="D357" s="4"/>
      <c r="E357" s="4"/>
      <c r="F357" s="4"/>
      <c r="G357" s="4"/>
      <c r="H357" s="4"/>
      <c r="I357" s="4"/>
      <c r="J357" s="4"/>
      <c r="K357" s="4"/>
      <c r="L357" s="4"/>
      <c r="M357" s="4"/>
      <c r="N357" s="4"/>
      <c r="O357" s="4"/>
      <c r="P357" s="4"/>
      <c r="Q357" s="152"/>
      <c r="R357" s="152"/>
      <c r="S357" s="152"/>
      <c r="T357" s="152"/>
      <c r="U357" s="152"/>
      <c r="V357" s="152"/>
      <c r="W357" s="152"/>
      <c r="X357" s="152"/>
      <c r="Y357" s="152"/>
      <c r="Z357" s="152"/>
      <c r="AA357" s="152"/>
      <c r="AB357" s="152"/>
      <c r="AC357" s="152"/>
      <c r="AD357" s="152"/>
      <c r="AE357" s="152"/>
      <c r="AF357" s="160"/>
      <c r="AG357" s="160"/>
      <c r="AH357" s="160"/>
      <c r="AI357" s="160"/>
      <c r="AJ357" s="14"/>
    </row>
    <row r="358" spans="1:36">
      <c r="A358" s="4"/>
      <c r="B358" s="4"/>
      <c r="C358" s="4"/>
      <c r="D358" s="4"/>
      <c r="E358" s="4"/>
      <c r="F358" s="4"/>
      <c r="G358" s="4"/>
      <c r="H358" s="4"/>
      <c r="I358" s="4"/>
      <c r="J358" s="4"/>
      <c r="K358" s="4"/>
      <c r="L358" s="4"/>
      <c r="M358" s="4"/>
      <c r="N358" s="4"/>
      <c r="O358" s="4"/>
      <c r="P358" s="4"/>
      <c r="Q358" s="152"/>
      <c r="R358" s="152"/>
      <c r="S358" s="152"/>
      <c r="T358" s="152"/>
      <c r="U358" s="152"/>
      <c r="V358" s="152"/>
      <c r="W358" s="152"/>
      <c r="X358" s="152"/>
      <c r="Y358" s="152"/>
      <c r="Z358" s="152"/>
      <c r="AA358" s="152"/>
      <c r="AB358" s="152"/>
      <c r="AC358" s="152"/>
      <c r="AD358" s="152"/>
      <c r="AE358" s="152"/>
      <c r="AF358" s="160"/>
      <c r="AG358" s="160"/>
      <c r="AH358" s="160"/>
      <c r="AI358" s="160"/>
      <c r="AJ358" s="14"/>
    </row>
    <row r="359" spans="1:36">
      <c r="A359" s="4"/>
      <c r="B359" s="4"/>
      <c r="C359" s="4"/>
      <c r="D359" s="4"/>
      <c r="E359" s="4"/>
      <c r="F359" s="4"/>
      <c r="G359" s="4"/>
      <c r="H359" s="4"/>
      <c r="I359" s="4"/>
      <c r="J359" s="4"/>
      <c r="K359" s="4"/>
      <c r="L359" s="4"/>
      <c r="M359" s="4"/>
      <c r="N359" s="4"/>
      <c r="O359" s="4"/>
      <c r="P359" s="4"/>
      <c r="Q359" s="152"/>
      <c r="R359" s="152"/>
      <c r="S359" s="152"/>
      <c r="T359" s="152"/>
      <c r="U359" s="152"/>
      <c r="V359" s="152"/>
      <c r="W359" s="152"/>
      <c r="X359" s="152"/>
      <c r="Y359" s="152"/>
      <c r="Z359" s="152"/>
      <c r="AA359" s="152"/>
      <c r="AB359" s="152"/>
      <c r="AC359" s="152"/>
      <c r="AD359" s="152"/>
      <c r="AE359" s="152"/>
      <c r="AF359" s="160"/>
      <c r="AG359" s="160"/>
      <c r="AH359" s="160"/>
      <c r="AI359" s="160"/>
      <c r="AJ359" s="14"/>
    </row>
    <row r="360" spans="1:36">
      <c r="A360" s="4"/>
      <c r="B360" s="4"/>
      <c r="C360" s="4"/>
      <c r="D360" s="4"/>
      <c r="E360" s="4"/>
      <c r="F360" s="4"/>
      <c r="G360" s="4"/>
      <c r="H360" s="4"/>
      <c r="I360" s="4"/>
      <c r="J360" s="4"/>
      <c r="K360" s="4"/>
      <c r="L360" s="4"/>
      <c r="M360" s="4"/>
      <c r="N360" s="4"/>
      <c r="O360" s="4"/>
      <c r="P360" s="4"/>
      <c r="Q360" s="152"/>
      <c r="R360" s="152"/>
      <c r="S360" s="152"/>
      <c r="T360" s="152"/>
      <c r="U360" s="152"/>
      <c r="V360" s="152"/>
      <c r="W360" s="152"/>
      <c r="X360" s="152"/>
      <c r="Y360" s="152"/>
      <c r="Z360" s="152"/>
      <c r="AA360" s="152"/>
      <c r="AB360" s="152"/>
      <c r="AC360" s="152"/>
      <c r="AD360" s="152"/>
      <c r="AE360" s="152"/>
      <c r="AF360" s="160"/>
      <c r="AG360" s="160"/>
      <c r="AH360" s="160"/>
      <c r="AI360" s="160"/>
      <c r="AJ360" s="14"/>
    </row>
    <row r="361" spans="1:36">
      <c r="A361" s="4"/>
      <c r="B361" s="4"/>
      <c r="C361" s="4"/>
      <c r="D361" s="4"/>
      <c r="E361" s="4"/>
      <c r="F361" s="4"/>
      <c r="G361" s="4"/>
      <c r="H361" s="4"/>
      <c r="I361" s="4"/>
      <c r="J361" s="4"/>
      <c r="K361" s="4"/>
      <c r="L361" s="4"/>
      <c r="M361" s="4"/>
      <c r="N361" s="4"/>
      <c r="O361" s="4"/>
      <c r="P361" s="4"/>
      <c r="Q361" s="152"/>
      <c r="R361" s="152"/>
      <c r="S361" s="152"/>
      <c r="T361" s="152"/>
      <c r="U361" s="152"/>
      <c r="V361" s="152"/>
      <c r="W361" s="152"/>
      <c r="X361" s="152"/>
      <c r="Y361" s="152"/>
      <c r="Z361" s="152"/>
      <c r="AA361" s="152"/>
      <c r="AB361" s="152"/>
      <c r="AC361" s="152"/>
      <c r="AD361" s="152"/>
      <c r="AE361" s="152"/>
      <c r="AF361" s="160"/>
      <c r="AG361" s="160"/>
      <c r="AH361" s="160"/>
      <c r="AI361" s="160"/>
      <c r="AJ361" s="14"/>
    </row>
    <row r="362" spans="1:36">
      <c r="A362" s="4"/>
      <c r="B362" s="4"/>
      <c r="C362" s="4"/>
      <c r="D362" s="4"/>
      <c r="E362" s="4"/>
      <c r="F362" s="4"/>
      <c r="G362" s="4"/>
      <c r="H362" s="4"/>
      <c r="I362" s="4"/>
      <c r="J362" s="4"/>
      <c r="K362" s="4"/>
      <c r="L362" s="4"/>
      <c r="M362" s="4"/>
      <c r="N362" s="4"/>
      <c r="O362" s="4"/>
      <c r="P362" s="4"/>
      <c r="Q362" s="152"/>
      <c r="R362" s="152"/>
      <c r="S362" s="152"/>
      <c r="T362" s="152"/>
      <c r="U362" s="152"/>
      <c r="V362" s="152"/>
      <c r="W362" s="152"/>
      <c r="X362" s="152"/>
      <c r="Y362" s="152"/>
      <c r="Z362" s="152"/>
      <c r="AA362" s="152"/>
      <c r="AB362" s="152"/>
      <c r="AC362" s="152"/>
      <c r="AD362" s="152"/>
      <c r="AE362" s="152"/>
      <c r="AF362" s="160"/>
      <c r="AG362" s="160"/>
      <c r="AH362" s="160"/>
      <c r="AI362" s="160"/>
      <c r="AJ362" s="14"/>
    </row>
    <row r="363" spans="1:36">
      <c r="A363" s="4"/>
      <c r="B363" s="4"/>
      <c r="C363" s="4"/>
      <c r="D363" s="4"/>
      <c r="E363" s="4"/>
      <c r="F363" s="4"/>
      <c r="G363" s="4"/>
      <c r="H363" s="4"/>
      <c r="I363" s="4"/>
      <c r="J363" s="4"/>
      <c r="K363" s="4"/>
      <c r="L363" s="4"/>
      <c r="M363" s="4"/>
      <c r="N363" s="4"/>
      <c r="O363" s="4"/>
      <c r="P363" s="4"/>
      <c r="Q363" s="152"/>
      <c r="R363" s="152"/>
      <c r="S363" s="152"/>
      <c r="T363" s="152"/>
      <c r="U363" s="152"/>
      <c r="V363" s="152"/>
      <c r="W363" s="152"/>
      <c r="X363" s="152"/>
      <c r="Y363" s="152"/>
      <c r="Z363" s="152"/>
      <c r="AA363" s="152"/>
      <c r="AB363" s="152"/>
      <c r="AC363" s="152"/>
      <c r="AD363" s="152"/>
      <c r="AE363" s="152"/>
      <c r="AF363" s="160"/>
      <c r="AG363" s="160"/>
      <c r="AH363" s="160"/>
      <c r="AI363" s="160"/>
      <c r="AJ363" s="14"/>
    </row>
    <row r="364" spans="1:36">
      <c r="A364" s="4"/>
      <c r="B364" s="4"/>
      <c r="C364" s="4"/>
      <c r="D364" s="4"/>
      <c r="E364" s="4"/>
      <c r="F364" s="4"/>
      <c r="G364" s="4"/>
      <c r="H364" s="4"/>
      <c r="I364" s="4"/>
      <c r="J364" s="4"/>
      <c r="K364" s="4"/>
      <c r="L364" s="4"/>
      <c r="M364" s="4"/>
      <c r="N364" s="4"/>
      <c r="O364" s="4"/>
      <c r="P364" s="4"/>
      <c r="Q364" s="152"/>
      <c r="R364" s="152"/>
      <c r="S364" s="152"/>
      <c r="T364" s="152"/>
      <c r="U364" s="152"/>
      <c r="V364" s="152"/>
      <c r="W364" s="152"/>
      <c r="X364" s="152"/>
      <c r="Y364" s="152"/>
      <c r="Z364" s="152"/>
      <c r="AA364" s="152"/>
      <c r="AB364" s="152"/>
      <c r="AC364" s="152"/>
      <c r="AD364" s="152"/>
      <c r="AE364" s="152"/>
      <c r="AF364" s="160"/>
      <c r="AG364" s="160"/>
      <c r="AH364" s="160"/>
      <c r="AI364" s="160"/>
      <c r="AJ364" s="14"/>
    </row>
    <row r="365" spans="1:36">
      <c r="A365" s="4"/>
      <c r="B365" s="4"/>
      <c r="C365" s="4"/>
      <c r="D365" s="4"/>
      <c r="E365" s="4"/>
      <c r="F365" s="4"/>
      <c r="G365" s="4"/>
      <c r="H365" s="4"/>
      <c r="I365" s="4"/>
      <c r="J365" s="4"/>
      <c r="K365" s="4"/>
      <c r="L365" s="4"/>
      <c r="M365" s="4"/>
      <c r="N365" s="4"/>
      <c r="O365" s="4"/>
      <c r="P365" s="4"/>
      <c r="Q365" s="152"/>
      <c r="R365" s="152"/>
      <c r="S365" s="152"/>
      <c r="T365" s="152"/>
      <c r="U365" s="152"/>
      <c r="V365" s="152"/>
      <c r="W365" s="152"/>
      <c r="X365" s="152"/>
      <c r="Y365" s="152"/>
      <c r="Z365" s="152"/>
      <c r="AA365" s="152"/>
      <c r="AB365" s="152"/>
      <c r="AC365" s="152"/>
      <c r="AD365" s="152"/>
      <c r="AE365" s="152"/>
      <c r="AF365" s="160"/>
      <c r="AG365" s="160"/>
      <c r="AH365" s="160"/>
      <c r="AI365" s="160"/>
      <c r="AJ365" s="14"/>
    </row>
    <row r="366" spans="1:36">
      <c r="A366" s="4"/>
      <c r="B366" s="4"/>
      <c r="C366" s="4"/>
      <c r="D366" s="4"/>
      <c r="E366" s="4"/>
      <c r="F366" s="4"/>
      <c r="G366" s="4"/>
      <c r="H366" s="4"/>
      <c r="I366" s="4"/>
      <c r="J366" s="4"/>
      <c r="K366" s="4"/>
      <c r="L366" s="4"/>
      <c r="M366" s="4"/>
      <c r="N366" s="4"/>
      <c r="O366" s="4"/>
      <c r="P366" s="4"/>
      <c r="Q366" s="152"/>
      <c r="R366" s="152"/>
      <c r="S366" s="152"/>
      <c r="T366" s="152"/>
      <c r="U366" s="152"/>
      <c r="V366" s="152"/>
      <c r="W366" s="152"/>
      <c r="X366" s="152"/>
      <c r="Y366" s="152"/>
      <c r="Z366" s="152"/>
      <c r="AA366" s="152"/>
      <c r="AB366" s="152"/>
      <c r="AC366" s="152"/>
      <c r="AD366" s="152"/>
      <c r="AE366" s="152"/>
      <c r="AF366" s="160"/>
      <c r="AG366" s="160"/>
      <c r="AH366" s="160"/>
      <c r="AI366" s="160"/>
      <c r="AJ366" s="14"/>
    </row>
    <row r="367" spans="1:36">
      <c r="A367" s="4"/>
      <c r="B367" s="4"/>
      <c r="C367" s="4"/>
      <c r="D367" s="4"/>
      <c r="E367" s="4"/>
      <c r="F367" s="4"/>
      <c r="G367" s="4"/>
      <c r="H367" s="4"/>
      <c r="I367" s="4"/>
      <c r="J367" s="4"/>
      <c r="K367" s="4"/>
      <c r="L367" s="4"/>
      <c r="M367" s="4"/>
      <c r="N367" s="4"/>
      <c r="O367" s="4"/>
      <c r="P367" s="4"/>
      <c r="Q367" s="152"/>
      <c r="R367" s="152"/>
      <c r="S367" s="152"/>
      <c r="T367" s="152"/>
      <c r="U367" s="152"/>
      <c r="V367" s="152"/>
      <c r="W367" s="152"/>
      <c r="X367" s="152"/>
      <c r="Y367" s="152"/>
      <c r="Z367" s="152"/>
      <c r="AA367" s="152"/>
      <c r="AB367" s="152"/>
      <c r="AC367" s="152"/>
      <c r="AD367" s="152"/>
      <c r="AE367" s="152"/>
      <c r="AF367" s="160"/>
      <c r="AG367" s="160"/>
      <c r="AH367" s="160"/>
      <c r="AI367" s="160"/>
      <c r="AJ367" s="14"/>
    </row>
    <row r="368" spans="1:36">
      <c r="A368" s="4"/>
      <c r="B368" s="4"/>
      <c r="C368" s="4"/>
      <c r="D368" s="4"/>
      <c r="E368" s="4"/>
      <c r="F368" s="4"/>
      <c r="G368" s="4"/>
      <c r="H368" s="4"/>
      <c r="I368" s="4"/>
      <c r="J368" s="4"/>
      <c r="K368" s="4"/>
      <c r="L368" s="4"/>
      <c r="M368" s="4"/>
      <c r="N368" s="4"/>
      <c r="O368" s="4"/>
      <c r="P368" s="4"/>
      <c r="Q368" s="152"/>
      <c r="R368" s="152"/>
      <c r="S368" s="152"/>
      <c r="T368" s="152"/>
      <c r="U368" s="152"/>
      <c r="V368" s="152"/>
      <c r="W368" s="152"/>
      <c r="X368" s="152"/>
      <c r="Y368" s="152"/>
      <c r="Z368" s="152"/>
      <c r="AA368" s="152"/>
      <c r="AB368" s="152"/>
      <c r="AC368" s="152"/>
      <c r="AD368" s="152"/>
      <c r="AE368" s="152"/>
      <c r="AF368" s="160"/>
      <c r="AG368" s="160"/>
      <c r="AH368" s="160"/>
      <c r="AI368" s="160"/>
      <c r="AJ368" s="14"/>
    </row>
    <row r="369" spans="1:36">
      <c r="A369" s="4"/>
      <c r="B369" s="4"/>
      <c r="C369" s="4"/>
      <c r="D369" s="4"/>
      <c r="E369" s="4"/>
      <c r="F369" s="4"/>
      <c r="G369" s="4"/>
      <c r="H369" s="4"/>
      <c r="I369" s="4"/>
      <c r="J369" s="4"/>
      <c r="K369" s="4"/>
      <c r="L369" s="4"/>
      <c r="M369" s="4"/>
      <c r="N369" s="4"/>
      <c r="O369" s="4"/>
      <c r="P369" s="4"/>
      <c r="Q369" s="152"/>
      <c r="R369" s="152"/>
      <c r="S369" s="152"/>
      <c r="T369" s="152"/>
      <c r="U369" s="152"/>
      <c r="V369" s="152"/>
      <c r="W369" s="152"/>
      <c r="X369" s="152"/>
      <c r="Y369" s="152"/>
      <c r="Z369" s="152"/>
      <c r="AA369" s="152"/>
      <c r="AB369" s="152"/>
      <c r="AC369" s="152"/>
      <c r="AD369" s="152"/>
      <c r="AE369" s="152"/>
      <c r="AF369" s="160"/>
      <c r="AG369" s="160"/>
      <c r="AH369" s="160"/>
      <c r="AI369" s="160"/>
      <c r="AJ369" s="14"/>
    </row>
    <row r="370" spans="1:36">
      <c r="A370" s="4"/>
      <c r="B370" s="4"/>
      <c r="C370" s="4"/>
      <c r="D370" s="4"/>
      <c r="E370" s="4"/>
      <c r="F370" s="4"/>
      <c r="G370" s="4"/>
      <c r="H370" s="4"/>
      <c r="I370" s="4"/>
      <c r="J370" s="4"/>
      <c r="K370" s="4"/>
      <c r="L370" s="4"/>
      <c r="M370" s="4"/>
      <c r="N370" s="4"/>
      <c r="O370" s="4"/>
      <c r="P370" s="4"/>
      <c r="Q370" s="152"/>
      <c r="R370" s="152"/>
      <c r="S370" s="152"/>
      <c r="T370" s="152"/>
      <c r="U370" s="152"/>
      <c r="V370" s="152"/>
      <c r="W370" s="152"/>
      <c r="X370" s="152"/>
      <c r="Y370" s="152"/>
      <c r="Z370" s="152"/>
      <c r="AA370" s="152"/>
      <c r="AB370" s="152"/>
      <c r="AC370" s="152"/>
      <c r="AD370" s="152"/>
      <c r="AE370" s="152"/>
      <c r="AF370" s="160"/>
      <c r="AG370" s="160"/>
      <c r="AH370" s="160"/>
      <c r="AI370" s="160"/>
      <c r="AJ370" s="14"/>
    </row>
    <row r="371" spans="1:36">
      <c r="A371" s="4"/>
      <c r="B371" s="4"/>
      <c r="C371" s="4"/>
      <c r="D371" s="4"/>
      <c r="E371" s="4"/>
      <c r="F371" s="4"/>
      <c r="G371" s="4"/>
      <c r="H371" s="4"/>
      <c r="I371" s="4"/>
      <c r="J371" s="4"/>
      <c r="K371" s="4"/>
      <c r="L371" s="4"/>
      <c r="M371" s="4"/>
      <c r="N371" s="4"/>
      <c r="O371" s="4"/>
      <c r="P371" s="4"/>
      <c r="Q371" s="152"/>
      <c r="R371" s="152"/>
      <c r="S371" s="152"/>
      <c r="T371" s="152"/>
      <c r="U371" s="152"/>
      <c r="V371" s="152"/>
      <c r="W371" s="152"/>
      <c r="X371" s="152"/>
      <c r="Y371" s="152"/>
      <c r="Z371" s="152"/>
      <c r="AA371" s="152"/>
      <c r="AB371" s="152"/>
      <c r="AC371" s="152"/>
      <c r="AD371" s="152"/>
      <c r="AE371" s="152"/>
      <c r="AF371" s="160"/>
      <c r="AG371" s="160"/>
      <c r="AH371" s="160"/>
      <c r="AI371" s="160"/>
      <c r="AJ371" s="14"/>
    </row>
    <row r="372" spans="1:36">
      <c r="A372" s="4"/>
      <c r="B372" s="4"/>
      <c r="C372" s="4"/>
      <c r="D372" s="4"/>
      <c r="E372" s="4"/>
      <c r="F372" s="4"/>
      <c r="G372" s="4"/>
      <c r="H372" s="4"/>
      <c r="I372" s="4"/>
      <c r="J372" s="4"/>
      <c r="K372" s="4"/>
      <c r="L372" s="4"/>
      <c r="M372" s="4"/>
      <c r="N372" s="4"/>
      <c r="O372" s="4"/>
      <c r="P372" s="4"/>
      <c r="Q372" s="152"/>
      <c r="R372" s="152"/>
      <c r="S372" s="152"/>
      <c r="T372" s="152"/>
      <c r="U372" s="152"/>
      <c r="V372" s="152"/>
      <c r="W372" s="152"/>
      <c r="X372" s="152"/>
      <c r="Y372" s="152"/>
      <c r="Z372" s="152"/>
      <c r="AA372" s="152"/>
      <c r="AB372" s="152"/>
      <c r="AC372" s="152"/>
      <c r="AD372" s="152"/>
      <c r="AE372" s="152"/>
      <c r="AF372" s="160"/>
      <c r="AG372" s="160"/>
      <c r="AH372" s="160"/>
      <c r="AI372" s="160"/>
      <c r="AJ372" s="14"/>
    </row>
    <row r="373" spans="1:36">
      <c r="A373" s="4"/>
      <c r="B373" s="4"/>
      <c r="C373" s="4"/>
      <c r="D373" s="4"/>
      <c r="E373" s="4"/>
      <c r="F373" s="4"/>
      <c r="G373" s="4"/>
      <c r="H373" s="4"/>
      <c r="I373" s="4"/>
      <c r="J373" s="4"/>
      <c r="K373" s="4"/>
      <c r="L373" s="4"/>
      <c r="M373" s="4"/>
      <c r="N373" s="4"/>
      <c r="O373" s="4"/>
      <c r="P373" s="4"/>
      <c r="Q373" s="152"/>
      <c r="R373" s="152"/>
      <c r="S373" s="152"/>
      <c r="T373" s="152"/>
      <c r="U373" s="152"/>
      <c r="V373" s="152"/>
      <c r="W373" s="152"/>
      <c r="X373" s="152"/>
      <c r="Y373" s="152"/>
      <c r="Z373" s="152"/>
      <c r="AA373" s="152"/>
      <c r="AB373" s="152"/>
      <c r="AC373" s="152"/>
      <c r="AD373" s="152"/>
      <c r="AE373" s="152"/>
      <c r="AF373" s="160"/>
      <c r="AG373" s="160"/>
      <c r="AH373" s="160"/>
      <c r="AI373" s="160"/>
      <c r="AJ373" s="14"/>
    </row>
    <row r="374" spans="1:36">
      <c r="A374" s="4"/>
      <c r="B374" s="4"/>
      <c r="C374" s="4"/>
      <c r="D374" s="4"/>
      <c r="E374" s="4"/>
      <c r="F374" s="4"/>
      <c r="G374" s="4"/>
      <c r="H374" s="4"/>
      <c r="I374" s="4"/>
      <c r="J374" s="4"/>
      <c r="K374" s="4"/>
      <c r="L374" s="4"/>
      <c r="M374" s="4"/>
      <c r="N374" s="4"/>
      <c r="O374" s="4"/>
      <c r="P374" s="4"/>
      <c r="Q374" s="152"/>
      <c r="R374" s="152"/>
      <c r="S374" s="152"/>
      <c r="T374" s="152"/>
      <c r="U374" s="152"/>
      <c r="V374" s="152"/>
      <c r="W374" s="152"/>
      <c r="X374" s="152"/>
      <c r="Y374" s="152"/>
      <c r="Z374" s="152"/>
      <c r="AA374" s="152"/>
      <c r="AB374" s="152"/>
      <c r="AC374" s="152"/>
      <c r="AD374" s="152"/>
      <c r="AE374" s="152"/>
      <c r="AF374" s="160"/>
      <c r="AG374" s="160"/>
      <c r="AH374" s="160"/>
      <c r="AI374" s="160"/>
      <c r="AJ374" s="14"/>
    </row>
    <row r="375" spans="1:36">
      <c r="A375" s="4"/>
      <c r="B375" s="4"/>
      <c r="C375" s="4"/>
      <c r="D375" s="4"/>
      <c r="E375" s="4"/>
      <c r="F375" s="4"/>
      <c r="G375" s="4"/>
      <c r="H375" s="4"/>
      <c r="I375" s="4"/>
      <c r="J375" s="4"/>
      <c r="K375" s="4"/>
      <c r="L375" s="4"/>
      <c r="M375" s="4"/>
      <c r="N375" s="4"/>
      <c r="O375" s="4"/>
      <c r="P375" s="4"/>
      <c r="Q375" s="152"/>
      <c r="R375" s="152"/>
      <c r="S375" s="152"/>
      <c r="T375" s="152"/>
      <c r="U375" s="152"/>
      <c r="V375" s="152"/>
      <c r="W375" s="152"/>
      <c r="X375" s="152"/>
      <c r="Y375" s="152"/>
      <c r="Z375" s="152"/>
      <c r="AA375" s="152"/>
      <c r="AB375" s="152"/>
      <c r="AC375" s="152"/>
      <c r="AD375" s="152"/>
      <c r="AE375" s="152"/>
      <c r="AF375" s="160"/>
      <c r="AG375" s="160"/>
      <c r="AH375" s="160"/>
      <c r="AI375" s="160"/>
      <c r="AJ375" s="14"/>
    </row>
    <row r="376" spans="1:36">
      <c r="A376" s="4"/>
      <c r="B376" s="4"/>
      <c r="C376" s="4"/>
      <c r="D376" s="4"/>
      <c r="E376" s="4"/>
      <c r="F376" s="4"/>
      <c r="G376" s="4"/>
      <c r="H376" s="4"/>
      <c r="I376" s="4"/>
      <c r="J376" s="4"/>
      <c r="K376" s="4"/>
      <c r="L376" s="4"/>
      <c r="M376" s="4"/>
      <c r="N376" s="4"/>
      <c r="O376" s="4"/>
      <c r="P376" s="4"/>
      <c r="Q376" s="152"/>
      <c r="R376" s="152"/>
      <c r="S376" s="152"/>
      <c r="T376" s="152"/>
      <c r="U376" s="152"/>
      <c r="V376" s="152"/>
      <c r="W376" s="152"/>
      <c r="X376" s="152"/>
      <c r="Y376" s="152"/>
      <c r="Z376" s="152"/>
      <c r="AA376" s="152"/>
      <c r="AB376" s="152"/>
      <c r="AC376" s="152"/>
      <c r="AD376" s="152"/>
      <c r="AE376" s="152"/>
      <c r="AF376" s="160"/>
      <c r="AG376" s="160"/>
      <c r="AH376" s="160"/>
      <c r="AI376" s="160"/>
      <c r="AJ376" s="14"/>
    </row>
    <row r="377" spans="1:36">
      <c r="A377" s="4"/>
      <c r="B377" s="4"/>
      <c r="C377" s="4"/>
      <c r="D377" s="4"/>
      <c r="E377" s="4"/>
      <c r="F377" s="4"/>
      <c r="G377" s="4"/>
      <c r="H377" s="4"/>
      <c r="I377" s="4"/>
      <c r="J377" s="4"/>
      <c r="K377" s="4"/>
      <c r="L377" s="4"/>
      <c r="M377" s="4"/>
      <c r="N377" s="4"/>
      <c r="O377" s="4"/>
      <c r="P377" s="4"/>
      <c r="Q377" s="152"/>
      <c r="R377" s="152"/>
      <c r="S377" s="152"/>
      <c r="T377" s="152"/>
      <c r="U377" s="152"/>
      <c r="V377" s="152"/>
      <c r="W377" s="152"/>
      <c r="X377" s="152"/>
      <c r="Y377" s="152"/>
      <c r="Z377" s="152"/>
      <c r="AA377" s="152"/>
      <c r="AB377" s="152"/>
      <c r="AC377" s="152"/>
      <c r="AD377" s="152"/>
      <c r="AE377" s="152"/>
      <c r="AF377" s="160"/>
      <c r="AG377" s="160"/>
      <c r="AH377" s="160"/>
      <c r="AI377" s="160"/>
      <c r="AJ377" s="14"/>
    </row>
    <row r="378" spans="1:36">
      <c r="A378" s="4"/>
      <c r="B378" s="4"/>
      <c r="C378" s="4"/>
      <c r="D378" s="4"/>
      <c r="E378" s="4"/>
      <c r="F378" s="4"/>
      <c r="G378" s="4"/>
      <c r="H378" s="4"/>
      <c r="I378" s="4"/>
      <c r="J378" s="4"/>
      <c r="K378" s="4"/>
      <c r="L378" s="4"/>
      <c r="M378" s="4"/>
      <c r="N378" s="4"/>
      <c r="O378" s="4"/>
      <c r="P378" s="4"/>
      <c r="Q378" s="152"/>
      <c r="R378" s="152"/>
      <c r="S378" s="152"/>
      <c r="T378" s="152"/>
      <c r="U378" s="152"/>
      <c r="V378" s="152"/>
      <c r="W378" s="152"/>
      <c r="X378" s="152"/>
      <c r="Y378" s="152"/>
      <c r="Z378" s="152"/>
      <c r="AA378" s="152"/>
      <c r="AB378" s="152"/>
      <c r="AC378" s="152"/>
      <c r="AD378" s="152"/>
      <c r="AE378" s="152"/>
      <c r="AF378" s="160"/>
      <c r="AG378" s="160"/>
      <c r="AH378" s="160"/>
      <c r="AI378" s="160"/>
      <c r="AJ378" s="14"/>
    </row>
    <row r="379" spans="1:36">
      <c r="A379" s="4"/>
      <c r="B379" s="4"/>
      <c r="C379" s="4"/>
      <c r="D379" s="4"/>
      <c r="E379" s="4"/>
      <c r="F379" s="4"/>
      <c r="G379" s="4"/>
      <c r="H379" s="4"/>
      <c r="I379" s="4"/>
      <c r="J379" s="4"/>
      <c r="K379" s="4"/>
      <c r="L379" s="4"/>
      <c r="M379" s="4"/>
      <c r="N379" s="4"/>
      <c r="O379" s="4"/>
      <c r="P379" s="4"/>
      <c r="Q379" s="152"/>
      <c r="R379" s="152"/>
      <c r="S379" s="152"/>
      <c r="T379" s="152"/>
      <c r="U379" s="152"/>
      <c r="V379" s="152"/>
      <c r="W379" s="152"/>
      <c r="X379" s="152"/>
      <c r="Y379" s="152"/>
      <c r="Z379" s="152"/>
      <c r="AA379" s="152"/>
      <c r="AB379" s="152"/>
      <c r="AC379" s="152"/>
      <c r="AD379" s="152"/>
      <c r="AE379" s="152"/>
      <c r="AF379" s="160"/>
      <c r="AG379" s="160"/>
      <c r="AH379" s="160"/>
      <c r="AI379" s="160"/>
      <c r="AJ379" s="14"/>
    </row>
    <row r="380" spans="1:36">
      <c r="A380" s="4"/>
      <c r="B380" s="4"/>
      <c r="C380" s="4"/>
      <c r="D380" s="4"/>
      <c r="E380" s="4"/>
      <c r="F380" s="4"/>
      <c r="G380" s="4"/>
      <c r="H380" s="4"/>
      <c r="I380" s="4"/>
      <c r="J380" s="4"/>
      <c r="K380" s="4"/>
      <c r="L380" s="4"/>
      <c r="M380" s="4"/>
      <c r="N380" s="4"/>
      <c r="O380" s="4"/>
      <c r="P380" s="4"/>
      <c r="Q380" s="152"/>
      <c r="R380" s="152"/>
      <c r="S380" s="152"/>
      <c r="T380" s="152"/>
      <c r="U380" s="152"/>
      <c r="V380" s="152"/>
      <c r="W380" s="152"/>
      <c r="X380" s="152"/>
      <c r="Y380" s="152"/>
      <c r="Z380" s="152"/>
      <c r="AA380" s="152"/>
      <c r="AB380" s="152"/>
      <c r="AC380" s="152"/>
      <c r="AD380" s="152"/>
      <c r="AE380" s="152"/>
      <c r="AF380" s="160"/>
      <c r="AG380" s="160"/>
      <c r="AH380" s="160"/>
      <c r="AI380" s="160"/>
      <c r="AJ380" s="14"/>
    </row>
    <row r="381" spans="1:36">
      <c r="A381" s="4"/>
      <c r="B381" s="4"/>
      <c r="C381" s="4"/>
      <c r="D381" s="4"/>
      <c r="E381" s="4"/>
      <c r="F381" s="4"/>
      <c r="G381" s="4"/>
      <c r="H381" s="4"/>
      <c r="I381" s="4"/>
      <c r="J381" s="4"/>
      <c r="K381" s="4"/>
      <c r="L381" s="4"/>
      <c r="M381" s="4"/>
      <c r="N381" s="4"/>
      <c r="O381" s="4"/>
      <c r="P381" s="4"/>
      <c r="Q381" s="152"/>
      <c r="R381" s="152"/>
      <c r="S381" s="152"/>
      <c r="T381" s="152"/>
      <c r="U381" s="152"/>
      <c r="V381" s="152"/>
      <c r="W381" s="152"/>
      <c r="X381" s="152"/>
      <c r="Y381" s="152"/>
      <c r="Z381" s="152"/>
      <c r="AA381" s="152"/>
      <c r="AB381" s="152"/>
      <c r="AC381" s="152"/>
      <c r="AD381" s="152"/>
      <c r="AE381" s="152"/>
      <c r="AF381" s="160"/>
      <c r="AG381" s="160"/>
      <c r="AH381" s="160"/>
      <c r="AI381" s="160"/>
      <c r="AJ381" s="14"/>
    </row>
    <row r="382" spans="1:36">
      <c r="A382" s="4"/>
      <c r="B382" s="4"/>
      <c r="C382" s="4"/>
      <c r="D382" s="4"/>
      <c r="E382" s="4"/>
      <c r="F382" s="4"/>
      <c r="G382" s="4"/>
      <c r="H382" s="4"/>
      <c r="I382" s="4"/>
      <c r="J382" s="4"/>
      <c r="K382" s="4"/>
      <c r="L382" s="4"/>
      <c r="M382" s="4"/>
      <c r="N382" s="4"/>
      <c r="O382" s="4"/>
      <c r="P382" s="4"/>
      <c r="Q382" s="152"/>
      <c r="R382" s="152"/>
      <c r="S382" s="152"/>
      <c r="T382" s="152"/>
      <c r="U382" s="152"/>
      <c r="V382" s="152"/>
      <c r="W382" s="152"/>
      <c r="X382" s="152"/>
      <c r="Y382" s="152"/>
      <c r="Z382" s="152"/>
      <c r="AA382" s="152"/>
      <c r="AB382" s="152"/>
      <c r="AC382" s="152"/>
      <c r="AD382" s="152"/>
      <c r="AE382" s="152"/>
      <c r="AF382" s="160"/>
      <c r="AG382" s="160"/>
      <c r="AH382" s="160"/>
      <c r="AI382" s="160"/>
      <c r="AJ382" s="14"/>
    </row>
    <row r="383" spans="1:36">
      <c r="A383" s="4"/>
      <c r="B383" s="4"/>
      <c r="C383" s="4"/>
      <c r="D383" s="4"/>
      <c r="E383" s="4"/>
      <c r="F383" s="4"/>
      <c r="G383" s="4"/>
      <c r="H383" s="4"/>
      <c r="I383" s="4"/>
      <c r="J383" s="4"/>
      <c r="K383" s="4"/>
      <c r="L383" s="4"/>
      <c r="M383" s="4"/>
      <c r="N383" s="4"/>
      <c r="O383" s="4"/>
      <c r="P383" s="4"/>
      <c r="Q383" s="152"/>
      <c r="R383" s="152"/>
      <c r="S383" s="152"/>
      <c r="T383" s="152"/>
      <c r="U383" s="152"/>
      <c r="V383" s="152"/>
      <c r="W383" s="152"/>
      <c r="X383" s="152"/>
      <c r="Y383" s="152"/>
      <c r="Z383" s="152"/>
      <c r="AA383" s="152"/>
      <c r="AB383" s="152"/>
      <c r="AC383" s="152"/>
      <c r="AD383" s="152"/>
      <c r="AE383" s="152"/>
      <c r="AF383" s="160"/>
      <c r="AG383" s="160"/>
      <c r="AH383" s="160"/>
      <c r="AI383" s="160"/>
      <c r="AJ383" s="14"/>
    </row>
    <row r="384" spans="1:36">
      <c r="A384" s="4"/>
      <c r="B384" s="4"/>
      <c r="C384" s="4"/>
      <c r="D384" s="4"/>
      <c r="E384" s="4"/>
      <c r="F384" s="4"/>
      <c r="G384" s="4"/>
      <c r="H384" s="4"/>
      <c r="I384" s="4"/>
      <c r="J384" s="4"/>
      <c r="K384" s="4"/>
      <c r="L384" s="4"/>
      <c r="M384" s="4"/>
      <c r="N384" s="4"/>
      <c r="O384" s="4"/>
      <c r="P384" s="4"/>
      <c r="Q384" s="152"/>
      <c r="R384" s="152"/>
      <c r="S384" s="152"/>
      <c r="T384" s="152"/>
      <c r="U384" s="152"/>
      <c r="V384" s="152"/>
      <c r="W384" s="152"/>
      <c r="X384" s="152"/>
      <c r="Y384" s="152"/>
      <c r="Z384" s="152"/>
      <c r="AA384" s="152"/>
      <c r="AB384" s="152"/>
      <c r="AC384" s="152"/>
      <c r="AD384" s="152"/>
      <c r="AE384" s="152"/>
      <c r="AF384" s="160"/>
      <c r="AG384" s="160"/>
      <c r="AH384" s="160"/>
      <c r="AI384" s="160"/>
      <c r="AJ384" s="14"/>
    </row>
    <row r="385" spans="1:36">
      <c r="A385" s="4"/>
      <c r="B385" s="4"/>
      <c r="C385" s="4"/>
      <c r="D385" s="4"/>
      <c r="E385" s="4"/>
      <c r="F385" s="4"/>
      <c r="G385" s="4"/>
      <c r="H385" s="4"/>
      <c r="I385" s="4"/>
      <c r="J385" s="4"/>
      <c r="K385" s="4"/>
      <c r="L385" s="4"/>
      <c r="M385" s="4"/>
      <c r="N385" s="4"/>
      <c r="O385" s="4"/>
      <c r="P385" s="4"/>
      <c r="Q385" s="152"/>
      <c r="R385" s="152"/>
      <c r="S385" s="152"/>
      <c r="T385" s="152"/>
      <c r="U385" s="152"/>
      <c r="V385" s="152"/>
      <c r="W385" s="152"/>
      <c r="X385" s="152"/>
      <c r="Y385" s="152"/>
      <c r="Z385" s="152"/>
      <c r="AA385" s="152"/>
      <c r="AB385" s="152"/>
      <c r="AC385" s="152"/>
      <c r="AD385" s="152"/>
      <c r="AE385" s="152"/>
      <c r="AF385" s="160"/>
      <c r="AG385" s="160"/>
      <c r="AH385" s="160"/>
      <c r="AI385" s="160"/>
      <c r="AJ385" s="14"/>
    </row>
    <row r="386" spans="1:36">
      <c r="A386" s="4"/>
      <c r="B386" s="4"/>
      <c r="C386" s="4"/>
      <c r="D386" s="4"/>
      <c r="E386" s="4"/>
      <c r="F386" s="4"/>
      <c r="G386" s="4"/>
      <c r="H386" s="4"/>
      <c r="I386" s="4"/>
      <c r="J386" s="4"/>
      <c r="K386" s="4"/>
      <c r="L386" s="4"/>
      <c r="M386" s="4"/>
      <c r="N386" s="4"/>
      <c r="O386" s="4"/>
      <c r="P386" s="4"/>
      <c r="Q386" s="152"/>
      <c r="R386" s="152"/>
      <c r="S386" s="152"/>
      <c r="T386" s="152"/>
      <c r="U386" s="152"/>
      <c r="V386" s="152"/>
      <c r="W386" s="152"/>
      <c r="X386" s="152"/>
      <c r="Y386" s="152"/>
      <c r="Z386" s="152"/>
      <c r="AA386" s="152"/>
      <c r="AB386" s="152"/>
      <c r="AC386" s="152"/>
      <c r="AD386" s="152"/>
      <c r="AE386" s="152"/>
      <c r="AF386" s="160"/>
      <c r="AG386" s="160"/>
      <c r="AH386" s="160"/>
      <c r="AI386" s="160"/>
      <c r="AJ386" s="14"/>
    </row>
    <row r="387" spans="1:36">
      <c r="A387" s="4"/>
      <c r="B387" s="4"/>
      <c r="C387" s="4"/>
      <c r="D387" s="4"/>
      <c r="E387" s="4"/>
      <c r="F387" s="4"/>
      <c r="G387" s="4"/>
      <c r="H387" s="4"/>
      <c r="I387" s="4"/>
      <c r="J387" s="4"/>
      <c r="K387" s="4"/>
      <c r="L387" s="4"/>
      <c r="M387" s="4"/>
      <c r="N387" s="4"/>
      <c r="O387" s="4"/>
      <c r="P387" s="4"/>
      <c r="Q387" s="152"/>
      <c r="R387" s="152"/>
      <c r="S387" s="152"/>
      <c r="T387" s="152"/>
      <c r="U387" s="152"/>
      <c r="V387" s="152"/>
      <c r="W387" s="152"/>
      <c r="X387" s="152"/>
      <c r="Y387" s="152"/>
      <c r="Z387" s="152"/>
      <c r="AA387" s="152"/>
      <c r="AB387" s="152"/>
      <c r="AC387" s="152"/>
      <c r="AD387" s="152"/>
      <c r="AE387" s="152"/>
      <c r="AF387" s="160"/>
      <c r="AG387" s="160"/>
      <c r="AH387" s="160"/>
      <c r="AI387" s="160"/>
      <c r="AJ387" s="14"/>
    </row>
    <row r="388" spans="1:36">
      <c r="A388" s="4"/>
      <c r="B388" s="4"/>
      <c r="C388" s="4"/>
      <c r="D388" s="4"/>
      <c r="E388" s="4"/>
      <c r="F388" s="4"/>
      <c r="G388" s="4"/>
      <c r="H388" s="4"/>
      <c r="I388" s="4"/>
      <c r="J388" s="4"/>
      <c r="K388" s="4"/>
      <c r="L388" s="4"/>
      <c r="M388" s="4"/>
      <c r="N388" s="4"/>
      <c r="O388" s="4"/>
      <c r="P388" s="4"/>
      <c r="Q388" s="152"/>
      <c r="R388" s="152"/>
      <c r="S388" s="152"/>
      <c r="T388" s="152"/>
      <c r="U388" s="152"/>
      <c r="V388" s="152"/>
      <c r="W388" s="152"/>
      <c r="X388" s="152"/>
      <c r="Y388" s="152"/>
      <c r="Z388" s="152"/>
      <c r="AA388" s="152"/>
      <c r="AB388" s="152"/>
      <c r="AC388" s="152"/>
      <c r="AD388" s="152"/>
      <c r="AE388" s="152"/>
      <c r="AF388" s="160"/>
      <c r="AG388" s="160"/>
      <c r="AH388" s="160"/>
      <c r="AI388" s="160"/>
      <c r="AJ388" s="14"/>
    </row>
    <row r="389" spans="1:36">
      <c r="A389" s="4"/>
      <c r="B389" s="4"/>
      <c r="C389" s="4"/>
      <c r="D389" s="4"/>
      <c r="E389" s="4"/>
      <c r="F389" s="4"/>
      <c r="G389" s="4"/>
      <c r="H389" s="4"/>
      <c r="I389" s="4"/>
      <c r="J389" s="4"/>
      <c r="K389" s="4"/>
      <c r="L389" s="4"/>
      <c r="M389" s="4"/>
      <c r="N389" s="4"/>
      <c r="O389" s="4"/>
      <c r="P389" s="4"/>
      <c r="Q389" s="152"/>
      <c r="R389" s="152"/>
      <c r="S389" s="152"/>
      <c r="T389" s="152"/>
      <c r="U389" s="152"/>
      <c r="V389" s="152"/>
      <c r="W389" s="152"/>
      <c r="X389" s="152"/>
      <c r="Y389" s="152"/>
      <c r="Z389" s="152"/>
      <c r="AA389" s="152"/>
      <c r="AB389" s="152"/>
      <c r="AC389" s="152"/>
      <c r="AD389" s="152"/>
      <c r="AE389" s="152"/>
      <c r="AF389" s="160"/>
      <c r="AG389" s="160"/>
      <c r="AH389" s="160"/>
      <c r="AI389" s="160"/>
      <c r="AJ389" s="14"/>
    </row>
    <row r="390" spans="1:36">
      <c r="A390" s="4"/>
      <c r="B390" s="4"/>
      <c r="C390" s="4"/>
      <c r="D390" s="4"/>
      <c r="E390" s="4"/>
      <c r="F390" s="4"/>
      <c r="G390" s="4"/>
      <c r="H390" s="4"/>
      <c r="I390" s="4"/>
      <c r="J390" s="4"/>
      <c r="K390" s="4"/>
      <c r="L390" s="4"/>
      <c r="M390" s="4"/>
      <c r="N390" s="4"/>
      <c r="O390" s="4"/>
      <c r="P390" s="4"/>
      <c r="Q390" s="152"/>
      <c r="R390" s="152"/>
      <c r="S390" s="152"/>
      <c r="T390" s="152"/>
      <c r="U390" s="152"/>
      <c r="V390" s="152"/>
      <c r="W390" s="152"/>
      <c r="X390" s="152"/>
      <c r="Y390" s="152"/>
      <c r="Z390" s="152"/>
      <c r="AA390" s="152"/>
      <c r="AB390" s="152"/>
      <c r="AC390" s="152"/>
      <c r="AD390" s="152"/>
      <c r="AE390" s="152"/>
      <c r="AF390" s="160"/>
      <c r="AG390" s="160"/>
      <c r="AH390" s="160"/>
      <c r="AI390" s="160"/>
      <c r="AJ390" s="14"/>
    </row>
    <row r="391" spans="1:36">
      <c r="A391" s="4"/>
      <c r="B391" s="4"/>
      <c r="C391" s="4"/>
      <c r="D391" s="4"/>
      <c r="E391" s="4"/>
      <c r="F391" s="4"/>
      <c r="G391" s="4"/>
      <c r="H391" s="4"/>
      <c r="I391" s="4"/>
      <c r="J391" s="4"/>
      <c r="K391" s="4"/>
      <c r="L391" s="4"/>
      <c r="M391" s="4"/>
      <c r="N391" s="4"/>
      <c r="O391" s="4"/>
      <c r="P391" s="4"/>
      <c r="Q391" s="152"/>
      <c r="R391" s="152"/>
      <c r="S391" s="152"/>
      <c r="T391" s="152"/>
      <c r="U391" s="152"/>
      <c r="V391" s="152"/>
      <c r="W391" s="152"/>
      <c r="X391" s="152"/>
      <c r="Y391" s="152"/>
      <c r="Z391" s="152"/>
      <c r="AA391" s="152"/>
      <c r="AB391" s="152"/>
      <c r="AC391" s="152"/>
      <c r="AD391" s="152"/>
      <c r="AE391" s="152"/>
      <c r="AF391" s="160"/>
      <c r="AG391" s="160"/>
      <c r="AH391" s="160"/>
      <c r="AI391" s="160"/>
      <c r="AJ391" s="14"/>
    </row>
    <row r="392" spans="1:36">
      <c r="A392" s="4"/>
      <c r="B392" s="4"/>
      <c r="C392" s="4"/>
      <c r="D392" s="4"/>
      <c r="E392" s="4"/>
      <c r="F392" s="4"/>
      <c r="G392" s="4"/>
      <c r="H392" s="4"/>
      <c r="I392" s="4"/>
      <c r="J392" s="4"/>
      <c r="K392" s="4"/>
      <c r="L392" s="4"/>
      <c r="M392" s="4"/>
      <c r="N392" s="4"/>
      <c r="O392" s="4"/>
      <c r="P392" s="4"/>
      <c r="Q392" s="152"/>
      <c r="R392" s="152"/>
      <c r="S392" s="152"/>
      <c r="T392" s="152"/>
      <c r="U392" s="152"/>
      <c r="V392" s="152"/>
      <c r="W392" s="152"/>
      <c r="X392" s="152"/>
      <c r="Y392" s="152"/>
      <c r="Z392" s="152"/>
      <c r="AA392" s="152"/>
      <c r="AB392" s="152"/>
      <c r="AC392" s="152"/>
      <c r="AD392" s="152"/>
      <c r="AE392" s="152"/>
      <c r="AF392" s="160"/>
      <c r="AG392" s="160"/>
      <c r="AH392" s="160"/>
      <c r="AI392" s="160"/>
      <c r="AJ392" s="14"/>
    </row>
    <row r="393" spans="1:36">
      <c r="A393" s="4"/>
      <c r="B393" s="4"/>
      <c r="C393" s="4"/>
      <c r="D393" s="4"/>
      <c r="E393" s="4"/>
      <c r="F393" s="4"/>
      <c r="G393" s="4"/>
      <c r="H393" s="4"/>
      <c r="I393" s="4"/>
      <c r="J393" s="4"/>
      <c r="K393" s="4"/>
      <c r="L393" s="4"/>
      <c r="M393" s="4"/>
      <c r="N393" s="4"/>
      <c r="O393" s="4"/>
      <c r="P393" s="4"/>
      <c r="Q393" s="152"/>
      <c r="R393" s="152"/>
      <c r="S393" s="152"/>
      <c r="T393" s="152"/>
      <c r="U393" s="152"/>
      <c r="V393" s="152"/>
      <c r="W393" s="152"/>
      <c r="X393" s="152"/>
      <c r="Y393" s="152"/>
      <c r="Z393" s="152"/>
      <c r="AA393" s="152"/>
      <c r="AB393" s="152"/>
      <c r="AC393" s="152"/>
      <c r="AD393" s="152"/>
      <c r="AE393" s="152"/>
      <c r="AF393" s="160"/>
      <c r="AG393" s="160"/>
      <c r="AH393" s="160"/>
      <c r="AI393" s="160"/>
      <c r="AJ393" s="14"/>
    </row>
    <row r="394" spans="1:36">
      <c r="A394" s="4"/>
      <c r="B394" s="4"/>
      <c r="C394" s="4"/>
      <c r="D394" s="4"/>
      <c r="E394" s="4"/>
      <c r="F394" s="4"/>
      <c r="G394" s="4"/>
      <c r="H394" s="4"/>
      <c r="I394" s="4"/>
      <c r="J394" s="4"/>
      <c r="K394" s="4"/>
      <c r="L394" s="4"/>
      <c r="M394" s="4"/>
      <c r="N394" s="4"/>
      <c r="O394" s="4"/>
      <c r="P394" s="4"/>
      <c r="Q394" s="152"/>
      <c r="R394" s="152"/>
      <c r="S394" s="152"/>
      <c r="T394" s="152"/>
      <c r="U394" s="152"/>
      <c r="V394" s="152"/>
      <c r="W394" s="152"/>
      <c r="X394" s="152"/>
      <c r="Y394" s="152"/>
      <c r="Z394" s="152"/>
      <c r="AA394" s="152"/>
      <c r="AB394" s="152"/>
      <c r="AC394" s="152"/>
      <c r="AD394" s="152"/>
      <c r="AE394" s="152"/>
      <c r="AF394" s="160"/>
      <c r="AG394" s="160"/>
      <c r="AH394" s="160"/>
      <c r="AI394" s="160"/>
      <c r="AJ394" s="14"/>
    </row>
    <row r="395" spans="1:36">
      <c r="A395" s="4"/>
      <c r="B395" s="4"/>
      <c r="C395" s="4"/>
      <c r="D395" s="4"/>
      <c r="E395" s="4"/>
      <c r="F395" s="4"/>
      <c r="G395" s="4"/>
      <c r="H395" s="4"/>
      <c r="I395" s="4"/>
      <c r="J395" s="4"/>
      <c r="K395" s="4"/>
      <c r="L395" s="4"/>
      <c r="M395" s="4"/>
      <c r="N395" s="4"/>
      <c r="O395" s="4"/>
      <c r="P395" s="4"/>
      <c r="Q395" s="152"/>
      <c r="R395" s="152"/>
      <c r="S395" s="152"/>
      <c r="T395" s="152"/>
      <c r="U395" s="152"/>
      <c r="V395" s="152"/>
      <c r="W395" s="152"/>
      <c r="X395" s="152"/>
      <c r="Y395" s="152"/>
      <c r="Z395" s="152"/>
      <c r="AA395" s="152"/>
      <c r="AB395" s="152"/>
      <c r="AC395" s="152"/>
      <c r="AD395" s="152"/>
      <c r="AE395" s="152"/>
      <c r="AF395" s="160"/>
      <c r="AG395" s="160"/>
      <c r="AH395" s="160"/>
      <c r="AI395" s="160"/>
      <c r="AJ395" s="14"/>
    </row>
    <row r="396" spans="1:36">
      <c r="A396" s="4"/>
      <c r="B396" s="4"/>
      <c r="C396" s="4"/>
      <c r="D396" s="4"/>
      <c r="E396" s="4"/>
      <c r="F396" s="4"/>
      <c r="G396" s="4"/>
      <c r="H396" s="4"/>
      <c r="I396" s="4"/>
      <c r="J396" s="4"/>
      <c r="K396" s="4"/>
      <c r="L396" s="4"/>
      <c r="M396" s="4"/>
      <c r="N396" s="4"/>
      <c r="O396" s="4"/>
      <c r="P396" s="4"/>
      <c r="Q396" s="152"/>
      <c r="R396" s="152"/>
      <c r="S396" s="152"/>
      <c r="T396" s="152"/>
      <c r="U396" s="152"/>
      <c r="V396" s="152"/>
      <c r="W396" s="152"/>
      <c r="X396" s="152"/>
      <c r="Y396" s="152"/>
      <c r="Z396" s="152"/>
      <c r="AA396" s="152"/>
      <c r="AB396" s="152"/>
      <c r="AC396" s="152"/>
      <c r="AD396" s="152"/>
      <c r="AE396" s="152"/>
      <c r="AF396" s="160"/>
      <c r="AG396" s="160"/>
      <c r="AH396" s="160"/>
      <c r="AI396" s="160"/>
      <c r="AJ396" s="14"/>
    </row>
    <row r="397" spans="1:36">
      <c r="A397" s="4"/>
      <c r="B397" s="4"/>
      <c r="C397" s="4"/>
      <c r="D397" s="4"/>
      <c r="E397" s="4"/>
      <c r="F397" s="4"/>
      <c r="G397" s="4"/>
      <c r="H397" s="4"/>
      <c r="I397" s="4"/>
      <c r="J397" s="4"/>
      <c r="K397" s="4"/>
      <c r="L397" s="4"/>
      <c r="M397" s="4"/>
      <c r="N397" s="4"/>
      <c r="O397" s="4"/>
      <c r="P397" s="4"/>
      <c r="Q397" s="152"/>
      <c r="R397" s="152"/>
      <c r="S397" s="152"/>
      <c r="T397" s="152"/>
      <c r="U397" s="152"/>
      <c r="V397" s="152"/>
      <c r="W397" s="152"/>
      <c r="X397" s="152"/>
      <c r="Y397" s="152"/>
      <c r="Z397" s="152"/>
      <c r="AA397" s="152"/>
      <c r="AB397" s="152"/>
      <c r="AC397" s="152"/>
      <c r="AD397" s="152"/>
      <c r="AE397" s="152"/>
      <c r="AF397" s="160"/>
      <c r="AG397" s="160"/>
      <c r="AH397" s="160"/>
      <c r="AI397" s="160"/>
      <c r="AJ397" s="14"/>
    </row>
    <row r="398" spans="1:36">
      <c r="A398" s="4"/>
      <c r="B398" s="4"/>
      <c r="C398" s="4"/>
      <c r="D398" s="4"/>
      <c r="E398" s="4"/>
      <c r="F398" s="4"/>
      <c r="G398" s="4"/>
      <c r="H398" s="4"/>
      <c r="I398" s="4"/>
      <c r="J398" s="4"/>
      <c r="K398" s="4"/>
      <c r="L398" s="4"/>
      <c r="M398" s="4"/>
      <c r="N398" s="4"/>
      <c r="O398" s="4"/>
      <c r="P398" s="4"/>
      <c r="Q398" s="152"/>
      <c r="R398" s="152"/>
      <c r="S398" s="152"/>
      <c r="T398" s="152"/>
      <c r="U398" s="152"/>
      <c r="V398" s="152"/>
      <c r="W398" s="152"/>
      <c r="X398" s="152"/>
      <c r="Y398" s="152"/>
      <c r="Z398" s="152"/>
      <c r="AA398" s="152"/>
      <c r="AB398" s="152"/>
      <c r="AC398" s="152"/>
      <c r="AD398" s="152"/>
      <c r="AE398" s="152"/>
      <c r="AF398" s="160"/>
      <c r="AG398" s="160"/>
      <c r="AH398" s="160"/>
      <c r="AI398" s="160"/>
      <c r="AJ398" s="14"/>
    </row>
    <row r="399" spans="1:36">
      <c r="A399" s="4"/>
      <c r="B399" s="4"/>
      <c r="C399" s="4"/>
      <c r="D399" s="4"/>
      <c r="E399" s="4"/>
      <c r="F399" s="4"/>
      <c r="G399" s="4"/>
      <c r="H399" s="4"/>
      <c r="I399" s="4"/>
      <c r="J399" s="4"/>
      <c r="K399" s="4"/>
      <c r="L399" s="4"/>
      <c r="M399" s="4"/>
      <c r="N399" s="4"/>
      <c r="O399" s="4"/>
      <c r="P399" s="4"/>
      <c r="Q399" s="152"/>
      <c r="R399" s="152"/>
      <c r="S399" s="152"/>
      <c r="T399" s="152"/>
      <c r="U399" s="152"/>
      <c r="V399" s="152"/>
      <c r="W399" s="152"/>
      <c r="X399" s="152"/>
      <c r="Y399" s="152"/>
      <c r="Z399" s="152"/>
      <c r="AA399" s="152"/>
      <c r="AB399" s="152"/>
      <c r="AC399" s="152"/>
      <c r="AD399" s="152"/>
      <c r="AE399" s="152"/>
      <c r="AF399" s="160"/>
      <c r="AG399" s="160"/>
      <c r="AH399" s="160"/>
      <c r="AI399" s="160"/>
      <c r="AJ399" s="14"/>
    </row>
    <row r="400" spans="1:36">
      <c r="A400" s="4"/>
      <c r="B400" s="4"/>
      <c r="C400" s="4"/>
      <c r="D400" s="4"/>
      <c r="E400" s="4"/>
      <c r="F400" s="4"/>
      <c r="G400" s="4"/>
      <c r="H400" s="4"/>
      <c r="I400" s="4"/>
      <c r="J400" s="4"/>
      <c r="K400" s="4"/>
      <c r="L400" s="4"/>
      <c r="M400" s="4"/>
      <c r="N400" s="4"/>
      <c r="O400" s="4"/>
      <c r="P400" s="4"/>
      <c r="Q400" s="152"/>
      <c r="R400" s="152"/>
      <c r="S400" s="152"/>
      <c r="T400" s="152"/>
      <c r="U400" s="152"/>
      <c r="V400" s="152"/>
      <c r="W400" s="152"/>
      <c r="X400" s="152"/>
      <c r="Y400" s="152"/>
      <c r="Z400" s="152"/>
      <c r="AA400" s="152"/>
      <c r="AB400" s="152"/>
      <c r="AC400" s="152"/>
      <c r="AD400" s="152"/>
      <c r="AE400" s="152"/>
      <c r="AF400" s="160"/>
      <c r="AG400" s="160"/>
      <c r="AH400" s="160"/>
      <c r="AI400" s="160"/>
      <c r="AJ400" s="14"/>
    </row>
    <row r="401" spans="1:36">
      <c r="A401" s="4"/>
      <c r="B401" s="4"/>
      <c r="C401" s="4"/>
      <c r="D401" s="4"/>
      <c r="E401" s="4"/>
      <c r="F401" s="4"/>
      <c r="G401" s="4"/>
      <c r="H401" s="4"/>
      <c r="I401" s="4"/>
      <c r="J401" s="4"/>
      <c r="K401" s="4"/>
      <c r="L401" s="4"/>
      <c r="M401" s="4"/>
      <c r="N401" s="4"/>
      <c r="O401" s="4"/>
      <c r="P401" s="4"/>
      <c r="Q401" s="152"/>
      <c r="R401" s="152"/>
      <c r="S401" s="152"/>
      <c r="T401" s="152"/>
      <c r="U401" s="152"/>
      <c r="V401" s="152"/>
      <c r="W401" s="152"/>
      <c r="X401" s="152"/>
      <c r="Y401" s="152"/>
      <c r="Z401" s="152"/>
      <c r="AA401" s="152"/>
      <c r="AB401" s="152"/>
      <c r="AC401" s="152"/>
      <c r="AD401" s="152"/>
      <c r="AE401" s="152"/>
      <c r="AF401" s="160"/>
      <c r="AG401" s="160"/>
      <c r="AH401" s="160"/>
      <c r="AI401" s="160"/>
      <c r="AJ401" s="14"/>
    </row>
    <row r="402" spans="1:36">
      <c r="A402" s="4"/>
      <c r="B402" s="4"/>
      <c r="C402" s="4"/>
      <c r="D402" s="4"/>
      <c r="E402" s="4"/>
      <c r="F402" s="4"/>
      <c r="G402" s="4"/>
      <c r="H402" s="4"/>
      <c r="I402" s="4"/>
      <c r="J402" s="4"/>
      <c r="K402" s="4"/>
      <c r="L402" s="4"/>
      <c r="M402" s="4"/>
      <c r="N402" s="4"/>
      <c r="O402" s="4"/>
      <c r="P402" s="4"/>
      <c r="Q402" s="152"/>
      <c r="R402" s="152"/>
      <c r="S402" s="152"/>
      <c r="T402" s="152"/>
      <c r="U402" s="152"/>
      <c r="V402" s="152"/>
      <c r="W402" s="152"/>
      <c r="X402" s="152"/>
      <c r="Y402" s="152"/>
      <c r="Z402" s="152"/>
      <c r="AA402" s="152"/>
      <c r="AB402" s="152"/>
      <c r="AC402" s="152"/>
      <c r="AD402" s="152"/>
      <c r="AE402" s="152"/>
      <c r="AF402" s="160"/>
      <c r="AG402" s="160"/>
      <c r="AH402" s="160"/>
      <c r="AI402" s="160"/>
      <c r="AJ402" s="14"/>
    </row>
    <row r="403" spans="1:36">
      <c r="A403" s="4"/>
      <c r="B403" s="4"/>
      <c r="C403" s="4"/>
      <c r="D403" s="4"/>
      <c r="E403" s="4"/>
      <c r="F403" s="4"/>
      <c r="G403" s="4"/>
      <c r="H403" s="4"/>
      <c r="I403" s="4"/>
      <c r="J403" s="4"/>
      <c r="K403" s="4"/>
      <c r="L403" s="4"/>
      <c r="M403" s="4"/>
      <c r="N403" s="4"/>
      <c r="O403" s="4"/>
      <c r="P403" s="4"/>
      <c r="Q403" s="152"/>
      <c r="R403" s="152"/>
      <c r="S403" s="152"/>
      <c r="T403" s="152"/>
      <c r="U403" s="152"/>
      <c r="V403" s="152"/>
      <c r="W403" s="152"/>
      <c r="X403" s="152"/>
      <c r="Y403" s="152"/>
      <c r="Z403" s="152"/>
      <c r="AA403" s="152"/>
      <c r="AB403" s="152"/>
      <c r="AC403" s="152"/>
      <c r="AD403" s="152"/>
      <c r="AE403" s="152"/>
      <c r="AF403" s="160"/>
      <c r="AG403" s="160"/>
      <c r="AH403" s="160"/>
      <c r="AI403" s="160"/>
      <c r="AJ403" s="14"/>
    </row>
    <row r="404" spans="1:36">
      <c r="A404" s="4"/>
      <c r="B404" s="4"/>
      <c r="C404" s="4"/>
      <c r="D404" s="4"/>
      <c r="E404" s="4"/>
      <c r="F404" s="4"/>
      <c r="G404" s="4"/>
      <c r="H404" s="4"/>
      <c r="I404" s="4"/>
      <c r="J404" s="4"/>
      <c r="K404" s="4"/>
      <c r="L404" s="4"/>
      <c r="M404" s="4"/>
      <c r="N404" s="4"/>
      <c r="O404" s="4"/>
      <c r="P404" s="4"/>
      <c r="Q404" s="152"/>
      <c r="R404" s="152"/>
      <c r="S404" s="152"/>
      <c r="T404" s="152"/>
      <c r="U404" s="152"/>
      <c r="V404" s="152"/>
      <c r="W404" s="152"/>
      <c r="X404" s="152"/>
      <c r="Y404" s="152"/>
      <c r="Z404" s="152"/>
      <c r="AA404" s="152"/>
      <c r="AB404" s="152"/>
      <c r="AC404" s="152"/>
      <c r="AD404" s="152"/>
      <c r="AE404" s="152"/>
      <c r="AF404" s="160"/>
      <c r="AG404" s="160"/>
      <c r="AH404" s="160"/>
      <c r="AI404" s="160"/>
      <c r="AJ404" s="14"/>
    </row>
    <row r="405" spans="1:36">
      <c r="A405" s="4"/>
      <c r="B405" s="4"/>
      <c r="C405" s="4"/>
      <c r="D405" s="4"/>
      <c r="E405" s="4"/>
      <c r="F405" s="4"/>
      <c r="G405" s="4"/>
      <c r="H405" s="4"/>
      <c r="I405" s="4"/>
      <c r="J405" s="4"/>
      <c r="K405" s="4"/>
      <c r="L405" s="4"/>
      <c r="M405" s="4"/>
      <c r="N405" s="4"/>
      <c r="O405" s="4"/>
      <c r="P405" s="4"/>
      <c r="Q405" s="152"/>
      <c r="R405" s="152"/>
      <c r="S405" s="152"/>
      <c r="T405" s="152"/>
      <c r="U405" s="152"/>
      <c r="V405" s="152"/>
      <c r="W405" s="152"/>
      <c r="X405" s="152"/>
      <c r="Y405" s="152"/>
      <c r="Z405" s="152"/>
      <c r="AA405" s="152"/>
      <c r="AB405" s="152"/>
      <c r="AC405" s="152"/>
      <c r="AD405" s="152"/>
      <c r="AE405" s="152"/>
      <c r="AF405" s="160"/>
      <c r="AG405" s="160"/>
      <c r="AH405" s="160"/>
      <c r="AI405" s="160"/>
      <c r="AJ405" s="14"/>
    </row>
    <row r="406" spans="1:36">
      <c r="A406" s="4"/>
      <c r="B406" s="4"/>
      <c r="C406" s="4"/>
      <c r="D406" s="4"/>
      <c r="E406" s="4"/>
      <c r="F406" s="4"/>
      <c r="G406" s="4"/>
      <c r="H406" s="4"/>
      <c r="I406" s="4"/>
      <c r="J406" s="4"/>
      <c r="K406" s="4"/>
      <c r="L406" s="4"/>
      <c r="M406" s="4"/>
      <c r="N406" s="4"/>
      <c r="O406" s="4"/>
      <c r="P406" s="4"/>
      <c r="Q406" s="152"/>
      <c r="R406" s="152"/>
      <c r="S406" s="152"/>
      <c r="T406" s="152"/>
      <c r="U406" s="152"/>
      <c r="V406" s="152"/>
      <c r="W406" s="152"/>
      <c r="X406" s="152"/>
      <c r="Y406" s="152"/>
      <c r="Z406" s="152"/>
      <c r="AA406" s="152"/>
      <c r="AB406" s="152"/>
      <c r="AC406" s="152"/>
      <c r="AD406" s="152"/>
      <c r="AE406" s="152"/>
      <c r="AF406" s="160"/>
      <c r="AG406" s="160"/>
      <c r="AH406" s="160"/>
      <c r="AI406" s="160"/>
      <c r="AJ406" s="14"/>
    </row>
    <row r="407" spans="1:36">
      <c r="A407" s="4"/>
      <c r="B407" s="4"/>
      <c r="C407" s="4"/>
      <c r="D407" s="4"/>
      <c r="E407" s="4"/>
      <c r="F407" s="4"/>
      <c r="G407" s="4"/>
      <c r="H407" s="4"/>
      <c r="I407" s="4"/>
      <c r="J407" s="4"/>
      <c r="K407" s="4"/>
      <c r="L407" s="4"/>
      <c r="M407" s="4"/>
      <c r="N407" s="4"/>
      <c r="O407" s="4"/>
      <c r="P407" s="4"/>
      <c r="Q407" s="152"/>
      <c r="R407" s="152"/>
      <c r="S407" s="152"/>
      <c r="T407" s="152"/>
      <c r="U407" s="152"/>
      <c r="V407" s="152"/>
      <c r="W407" s="152"/>
      <c r="X407" s="152"/>
      <c r="Y407" s="152"/>
      <c r="Z407" s="152"/>
      <c r="AA407" s="152"/>
      <c r="AB407" s="152"/>
      <c r="AC407" s="152"/>
      <c r="AD407" s="152"/>
      <c r="AE407" s="152"/>
      <c r="AF407" s="160"/>
      <c r="AG407" s="160"/>
      <c r="AH407" s="160"/>
      <c r="AI407" s="160"/>
      <c r="AJ407" s="14"/>
    </row>
    <row r="408" spans="1:36">
      <c r="A408" s="4"/>
      <c r="B408" s="4"/>
      <c r="C408" s="4"/>
      <c r="D408" s="4"/>
      <c r="E408" s="4"/>
      <c r="F408" s="4"/>
      <c r="G408" s="4"/>
      <c r="H408" s="4"/>
      <c r="I408" s="4"/>
      <c r="J408" s="4"/>
      <c r="K408" s="4"/>
      <c r="L408" s="4"/>
      <c r="M408" s="4"/>
      <c r="N408" s="4"/>
      <c r="O408" s="4"/>
      <c r="P408" s="4"/>
      <c r="Q408" s="152"/>
      <c r="R408" s="152"/>
      <c r="S408" s="152"/>
      <c r="T408" s="152"/>
      <c r="U408" s="152"/>
      <c r="V408" s="152"/>
      <c r="W408" s="152"/>
      <c r="X408" s="152"/>
      <c r="Y408" s="152"/>
      <c r="Z408" s="152"/>
      <c r="AA408" s="152"/>
      <c r="AB408" s="152"/>
      <c r="AC408" s="152"/>
      <c r="AD408" s="152"/>
      <c r="AE408" s="152"/>
      <c r="AF408" s="160"/>
      <c r="AG408" s="160"/>
      <c r="AH408" s="160"/>
      <c r="AI408" s="160"/>
      <c r="AJ408" s="14"/>
    </row>
    <row r="409" spans="1:36">
      <c r="A409" s="4"/>
      <c r="B409" s="4"/>
      <c r="C409" s="4"/>
      <c r="D409" s="4"/>
      <c r="E409" s="4"/>
      <c r="F409" s="4"/>
      <c r="G409" s="4"/>
      <c r="H409" s="4"/>
      <c r="I409" s="4"/>
      <c r="J409" s="4"/>
      <c r="K409" s="4"/>
      <c r="L409" s="4"/>
      <c r="M409" s="4"/>
      <c r="N409" s="4"/>
      <c r="O409" s="4"/>
      <c r="P409" s="4"/>
      <c r="Q409" s="152"/>
      <c r="R409" s="152"/>
      <c r="S409" s="152"/>
      <c r="T409" s="152"/>
      <c r="U409" s="152"/>
      <c r="V409" s="152"/>
      <c r="W409" s="152"/>
      <c r="X409" s="152"/>
      <c r="Y409" s="152"/>
      <c r="Z409" s="152"/>
      <c r="AA409" s="152"/>
      <c r="AB409" s="152"/>
      <c r="AC409" s="152"/>
      <c r="AD409" s="152"/>
      <c r="AE409" s="152"/>
      <c r="AF409" s="160"/>
      <c r="AG409" s="160"/>
      <c r="AH409" s="160"/>
      <c r="AI409" s="160"/>
      <c r="AJ409" s="14"/>
    </row>
    <row r="410" spans="1:36">
      <c r="A410" s="4"/>
      <c r="B410" s="4"/>
      <c r="C410" s="4"/>
      <c r="D410" s="4"/>
      <c r="E410" s="4"/>
      <c r="F410" s="4"/>
      <c r="G410" s="4"/>
      <c r="H410" s="4"/>
      <c r="I410" s="4"/>
      <c r="J410" s="4"/>
      <c r="K410" s="4"/>
      <c r="L410" s="4"/>
      <c r="M410" s="4"/>
      <c r="N410" s="4"/>
      <c r="O410" s="4"/>
      <c r="P410" s="4"/>
      <c r="Q410" s="152"/>
      <c r="R410" s="152"/>
      <c r="S410" s="152"/>
      <c r="T410" s="152"/>
      <c r="U410" s="152"/>
      <c r="V410" s="152"/>
      <c r="W410" s="152"/>
      <c r="X410" s="152"/>
      <c r="Y410" s="152"/>
      <c r="Z410" s="152"/>
      <c r="AA410" s="152"/>
      <c r="AB410" s="152"/>
      <c r="AC410" s="152"/>
      <c r="AD410" s="152"/>
      <c r="AE410" s="152"/>
      <c r="AF410" s="160"/>
      <c r="AG410" s="160"/>
      <c r="AH410" s="160"/>
      <c r="AI410" s="160"/>
      <c r="AJ410" s="14"/>
    </row>
    <row r="411" spans="1:36">
      <c r="A411" s="4"/>
      <c r="B411" s="4"/>
      <c r="C411" s="4"/>
      <c r="D411" s="4"/>
      <c r="E411" s="4"/>
      <c r="F411" s="4"/>
      <c r="G411" s="4"/>
      <c r="H411" s="4"/>
      <c r="I411" s="4"/>
      <c r="J411" s="4"/>
      <c r="K411" s="4"/>
      <c r="L411" s="4"/>
      <c r="M411" s="4"/>
      <c r="N411" s="4"/>
      <c r="O411" s="4"/>
      <c r="P411" s="4"/>
      <c r="Q411" s="152"/>
      <c r="R411" s="152"/>
      <c r="S411" s="152"/>
      <c r="T411" s="152"/>
      <c r="U411" s="152"/>
      <c r="V411" s="152"/>
      <c r="W411" s="152"/>
      <c r="X411" s="152"/>
      <c r="Y411" s="152"/>
      <c r="Z411" s="152"/>
      <c r="AA411" s="152"/>
      <c r="AB411" s="152"/>
      <c r="AC411" s="152"/>
      <c r="AD411" s="152"/>
      <c r="AE411" s="152"/>
      <c r="AF411" s="160"/>
      <c r="AG411" s="160"/>
      <c r="AH411" s="160"/>
      <c r="AI411" s="160"/>
      <c r="AJ411" s="14"/>
    </row>
    <row r="412" spans="1:36">
      <c r="A412" s="4"/>
      <c r="B412" s="4"/>
      <c r="C412" s="4"/>
      <c r="D412" s="4"/>
      <c r="E412" s="4"/>
      <c r="F412" s="4"/>
      <c r="G412" s="4"/>
      <c r="H412" s="4"/>
      <c r="I412" s="4"/>
      <c r="J412" s="4"/>
      <c r="K412" s="4"/>
      <c r="L412" s="4"/>
      <c r="M412" s="4"/>
      <c r="N412" s="4"/>
      <c r="O412" s="4"/>
      <c r="P412" s="4"/>
      <c r="Q412" s="152"/>
      <c r="R412" s="152"/>
      <c r="S412" s="152"/>
      <c r="T412" s="152"/>
      <c r="U412" s="152"/>
      <c r="V412" s="152"/>
      <c r="W412" s="152"/>
      <c r="X412" s="152"/>
      <c r="Y412" s="152"/>
      <c r="Z412" s="152"/>
      <c r="AA412" s="152"/>
      <c r="AB412" s="152"/>
      <c r="AC412" s="152"/>
      <c r="AD412" s="152"/>
      <c r="AE412" s="152"/>
      <c r="AF412" s="160"/>
      <c r="AG412" s="160"/>
      <c r="AH412" s="160"/>
      <c r="AI412" s="160"/>
      <c r="AJ412" s="14"/>
    </row>
    <row r="413" spans="1:36">
      <c r="A413" s="4"/>
      <c r="B413" s="4"/>
      <c r="C413" s="4"/>
      <c r="D413" s="4"/>
      <c r="E413" s="4"/>
      <c r="F413" s="4"/>
      <c r="G413" s="4"/>
      <c r="H413" s="4"/>
      <c r="I413" s="4"/>
      <c r="J413" s="4"/>
      <c r="K413" s="4"/>
      <c r="L413" s="4"/>
      <c r="M413" s="4"/>
      <c r="N413" s="4"/>
      <c r="O413" s="4"/>
      <c r="P413" s="4"/>
      <c r="Q413" s="152"/>
      <c r="R413" s="152"/>
      <c r="S413" s="152"/>
      <c r="T413" s="152"/>
      <c r="U413" s="152"/>
      <c r="V413" s="152"/>
      <c r="W413" s="152"/>
      <c r="X413" s="152"/>
      <c r="Y413" s="152"/>
      <c r="Z413" s="152"/>
      <c r="AA413" s="152"/>
      <c r="AB413" s="152"/>
      <c r="AC413" s="152"/>
      <c r="AD413" s="152"/>
      <c r="AE413" s="152"/>
      <c r="AF413" s="160"/>
      <c r="AG413" s="160"/>
      <c r="AH413" s="160"/>
      <c r="AI413" s="160"/>
      <c r="AJ413" s="14"/>
    </row>
    <row r="414" spans="1:36">
      <c r="A414" s="4"/>
      <c r="B414" s="4"/>
      <c r="C414" s="4"/>
      <c r="D414" s="4"/>
      <c r="E414" s="4"/>
      <c r="F414" s="4"/>
      <c r="G414" s="4"/>
      <c r="H414" s="4"/>
      <c r="I414" s="4"/>
      <c r="J414" s="4"/>
      <c r="K414" s="4"/>
      <c r="L414" s="4"/>
      <c r="M414" s="4"/>
      <c r="N414" s="4"/>
      <c r="O414" s="4"/>
      <c r="P414" s="4"/>
      <c r="Q414" s="152"/>
      <c r="R414" s="152"/>
      <c r="S414" s="152"/>
      <c r="T414" s="152"/>
      <c r="U414" s="152"/>
      <c r="V414" s="152"/>
      <c r="W414" s="152"/>
      <c r="X414" s="152"/>
      <c r="Y414" s="152"/>
      <c r="Z414" s="152"/>
      <c r="AA414" s="152"/>
      <c r="AB414" s="152"/>
      <c r="AC414" s="152"/>
      <c r="AD414" s="152"/>
      <c r="AE414" s="152"/>
      <c r="AF414" s="160"/>
      <c r="AG414" s="160"/>
      <c r="AH414" s="160"/>
      <c r="AI414" s="160"/>
      <c r="AJ414" s="14"/>
    </row>
    <row r="415" spans="1:36">
      <c r="A415" s="4"/>
      <c r="B415" s="4"/>
      <c r="C415" s="4"/>
      <c r="D415" s="4"/>
      <c r="E415" s="4"/>
      <c r="F415" s="4"/>
      <c r="G415" s="4"/>
      <c r="H415" s="4"/>
      <c r="I415" s="4"/>
      <c r="J415" s="4"/>
      <c r="K415" s="4"/>
      <c r="L415" s="4"/>
      <c r="M415" s="4"/>
      <c r="N415" s="4"/>
      <c r="O415" s="4"/>
      <c r="P415" s="4"/>
      <c r="Q415" s="152"/>
      <c r="R415" s="152"/>
      <c r="S415" s="152"/>
      <c r="T415" s="152"/>
      <c r="U415" s="152"/>
      <c r="V415" s="152"/>
      <c r="W415" s="152"/>
      <c r="X415" s="152"/>
      <c r="Y415" s="152"/>
      <c r="Z415" s="152"/>
      <c r="AA415" s="152"/>
      <c r="AB415" s="152"/>
      <c r="AC415" s="152"/>
      <c r="AD415" s="152"/>
      <c r="AE415" s="152"/>
      <c r="AF415" s="160"/>
      <c r="AG415" s="160"/>
      <c r="AH415" s="160"/>
      <c r="AI415" s="160"/>
      <c r="AJ415" s="14"/>
    </row>
    <row r="416" spans="1:36">
      <c r="A416" s="4"/>
      <c r="B416" s="4"/>
      <c r="C416" s="4"/>
      <c r="D416" s="4"/>
      <c r="E416" s="4"/>
      <c r="F416" s="4"/>
      <c r="G416" s="4"/>
      <c r="H416" s="4"/>
      <c r="I416" s="4"/>
      <c r="J416" s="4"/>
      <c r="K416" s="4"/>
      <c r="L416" s="4"/>
      <c r="M416" s="4"/>
      <c r="N416" s="4"/>
      <c r="O416" s="4"/>
      <c r="P416" s="4"/>
      <c r="Q416" s="152"/>
      <c r="R416" s="152"/>
      <c r="S416" s="152"/>
      <c r="T416" s="152"/>
      <c r="U416" s="152"/>
      <c r="V416" s="152"/>
      <c r="W416" s="152"/>
      <c r="X416" s="152"/>
      <c r="Y416" s="152"/>
      <c r="Z416" s="152"/>
      <c r="AA416" s="152"/>
      <c r="AB416" s="152"/>
      <c r="AC416" s="152"/>
      <c r="AD416" s="152"/>
      <c r="AE416" s="152"/>
      <c r="AF416" s="160"/>
      <c r="AG416" s="160"/>
      <c r="AH416" s="160"/>
      <c r="AI416" s="160"/>
      <c r="AJ416" s="14"/>
    </row>
    <row r="417" spans="1:36">
      <c r="A417" s="4"/>
      <c r="B417" s="4"/>
      <c r="C417" s="4"/>
      <c r="D417" s="4"/>
      <c r="E417" s="4"/>
      <c r="F417" s="4"/>
      <c r="G417" s="4"/>
      <c r="H417" s="4"/>
      <c r="I417" s="4"/>
      <c r="J417" s="4"/>
      <c r="K417" s="4"/>
      <c r="L417" s="4"/>
      <c r="M417" s="4"/>
      <c r="N417" s="4"/>
      <c r="O417" s="4"/>
      <c r="P417" s="4"/>
      <c r="Q417" s="152"/>
      <c r="R417" s="152"/>
      <c r="S417" s="152"/>
      <c r="T417" s="152"/>
      <c r="U417" s="152"/>
      <c r="V417" s="152"/>
      <c r="W417" s="152"/>
      <c r="X417" s="152"/>
      <c r="Y417" s="152"/>
      <c r="Z417" s="152"/>
      <c r="AA417" s="152"/>
      <c r="AB417" s="152"/>
      <c r="AC417" s="152"/>
      <c r="AD417" s="152"/>
      <c r="AE417" s="152"/>
      <c r="AF417" s="160"/>
      <c r="AG417" s="160"/>
      <c r="AH417" s="160"/>
      <c r="AI417" s="160"/>
      <c r="AJ417" s="14"/>
    </row>
    <row r="418" spans="1:36">
      <c r="A418" s="4"/>
      <c r="B418" s="4"/>
      <c r="C418" s="4"/>
      <c r="D418" s="4"/>
      <c r="E418" s="4"/>
      <c r="F418" s="4"/>
      <c r="G418" s="4"/>
      <c r="H418" s="4"/>
      <c r="I418" s="4"/>
      <c r="J418" s="4"/>
      <c r="K418" s="4"/>
      <c r="L418" s="4"/>
      <c r="M418" s="4"/>
      <c r="N418" s="4"/>
      <c r="O418" s="4"/>
      <c r="P418" s="4"/>
      <c r="Q418" s="152"/>
      <c r="R418" s="152"/>
      <c r="S418" s="152"/>
      <c r="T418" s="152"/>
      <c r="U418" s="152"/>
      <c r="V418" s="152"/>
      <c r="W418" s="152"/>
      <c r="X418" s="152"/>
      <c r="Y418" s="152"/>
      <c r="Z418" s="152"/>
      <c r="AA418" s="152"/>
      <c r="AB418" s="152"/>
      <c r="AC418" s="152"/>
      <c r="AD418" s="152"/>
      <c r="AE418" s="152"/>
      <c r="AF418" s="160"/>
      <c r="AG418" s="160"/>
      <c r="AH418" s="160"/>
      <c r="AI418" s="160"/>
      <c r="AJ418" s="14"/>
    </row>
    <row r="419" spans="1:36">
      <c r="A419" s="4"/>
      <c r="B419" s="4"/>
      <c r="C419" s="4"/>
      <c r="D419" s="4"/>
      <c r="E419" s="4"/>
      <c r="F419" s="4"/>
      <c r="G419" s="4"/>
      <c r="H419" s="4"/>
      <c r="I419" s="4"/>
      <c r="J419" s="4"/>
      <c r="K419" s="4"/>
      <c r="L419" s="4"/>
      <c r="M419" s="4"/>
      <c r="N419" s="4"/>
      <c r="O419" s="4"/>
      <c r="P419" s="4"/>
      <c r="Q419" s="152"/>
      <c r="R419" s="152"/>
      <c r="S419" s="152"/>
      <c r="T419" s="152"/>
      <c r="U419" s="152"/>
      <c r="V419" s="152"/>
      <c r="W419" s="152"/>
      <c r="X419" s="152"/>
      <c r="Y419" s="152"/>
      <c r="Z419" s="152"/>
      <c r="AA419" s="152"/>
      <c r="AB419" s="152"/>
      <c r="AC419" s="152"/>
      <c r="AD419" s="152"/>
      <c r="AE419" s="152"/>
      <c r="AF419" s="160"/>
      <c r="AG419" s="160"/>
      <c r="AH419" s="160"/>
      <c r="AI419" s="160"/>
      <c r="AJ419" s="14"/>
    </row>
    <row r="420" spans="1:36">
      <c r="A420" s="4"/>
      <c r="B420" s="4"/>
      <c r="C420" s="4"/>
      <c r="D420" s="4"/>
      <c r="E420" s="4"/>
      <c r="F420" s="4"/>
      <c r="G420" s="4"/>
      <c r="H420" s="4"/>
      <c r="I420" s="4"/>
      <c r="J420" s="4"/>
      <c r="K420" s="4"/>
      <c r="L420" s="4"/>
      <c r="M420" s="4"/>
      <c r="N420" s="4"/>
      <c r="O420" s="4"/>
      <c r="P420" s="4"/>
      <c r="Q420" s="152"/>
      <c r="R420" s="152"/>
      <c r="S420" s="152"/>
      <c r="T420" s="152"/>
      <c r="U420" s="152"/>
      <c r="V420" s="152"/>
      <c r="W420" s="152"/>
      <c r="X420" s="152"/>
      <c r="Y420" s="152"/>
      <c r="Z420" s="152"/>
      <c r="AA420" s="152"/>
      <c r="AB420" s="152"/>
      <c r="AC420" s="152"/>
      <c r="AD420" s="152"/>
      <c r="AE420" s="152"/>
      <c r="AF420" s="160"/>
      <c r="AG420" s="160"/>
      <c r="AH420" s="160"/>
      <c r="AI420" s="160"/>
      <c r="AJ420" s="14"/>
    </row>
    <row r="421" spans="1:36">
      <c r="A421" s="4"/>
      <c r="B421" s="4"/>
      <c r="C421" s="4"/>
      <c r="D421" s="4"/>
      <c r="E421" s="4"/>
      <c r="F421" s="4"/>
      <c r="G421" s="4"/>
      <c r="H421" s="4"/>
      <c r="I421" s="4"/>
      <c r="J421" s="4"/>
      <c r="K421" s="4"/>
      <c r="L421" s="4"/>
      <c r="M421" s="4"/>
      <c r="N421" s="4"/>
      <c r="O421" s="4"/>
      <c r="P421" s="4"/>
      <c r="Q421" s="152"/>
      <c r="R421" s="152"/>
      <c r="S421" s="152"/>
      <c r="T421" s="152"/>
      <c r="U421" s="152"/>
      <c r="V421" s="152"/>
      <c r="W421" s="152"/>
      <c r="X421" s="152"/>
      <c r="Y421" s="152"/>
      <c r="Z421" s="152"/>
      <c r="AA421" s="152"/>
      <c r="AB421" s="152"/>
      <c r="AC421" s="152"/>
      <c r="AD421" s="152"/>
      <c r="AE421" s="152"/>
      <c r="AF421" s="160"/>
      <c r="AG421" s="160"/>
      <c r="AH421" s="160"/>
      <c r="AI421" s="160"/>
      <c r="AJ421" s="14"/>
    </row>
    <row r="422" spans="1:36">
      <c r="A422" s="4"/>
      <c r="B422" s="4"/>
      <c r="C422" s="4"/>
      <c r="D422" s="4"/>
      <c r="E422" s="4"/>
      <c r="F422" s="4"/>
      <c r="G422" s="4"/>
      <c r="H422" s="4"/>
      <c r="I422" s="4"/>
      <c r="J422" s="4"/>
      <c r="K422" s="4"/>
      <c r="L422" s="4"/>
      <c r="M422" s="4"/>
      <c r="N422" s="4"/>
      <c r="O422" s="4"/>
      <c r="P422" s="4"/>
      <c r="Q422" s="152"/>
      <c r="R422" s="152"/>
      <c r="S422" s="152"/>
      <c r="T422" s="152"/>
      <c r="U422" s="152"/>
      <c r="V422" s="152"/>
      <c r="W422" s="152"/>
      <c r="X422" s="152"/>
      <c r="Y422" s="152"/>
      <c r="Z422" s="152"/>
      <c r="AA422" s="152"/>
      <c r="AB422" s="152"/>
      <c r="AC422" s="152"/>
      <c r="AD422" s="152"/>
      <c r="AE422" s="152"/>
      <c r="AF422" s="160"/>
      <c r="AG422" s="160"/>
      <c r="AH422" s="160"/>
      <c r="AI422" s="160"/>
      <c r="AJ422" s="14"/>
    </row>
    <row r="423" spans="1:36">
      <c r="A423" s="4"/>
      <c r="B423" s="4"/>
      <c r="C423" s="4"/>
      <c r="D423" s="4"/>
      <c r="E423" s="4"/>
      <c r="F423" s="4"/>
      <c r="G423" s="4"/>
      <c r="H423" s="4"/>
      <c r="I423" s="4"/>
      <c r="J423" s="4"/>
      <c r="K423" s="4"/>
      <c r="L423" s="4"/>
      <c r="M423" s="4"/>
      <c r="N423" s="4"/>
      <c r="O423" s="4"/>
      <c r="P423" s="4"/>
      <c r="Q423" s="152"/>
      <c r="R423" s="152"/>
      <c r="S423" s="152"/>
      <c r="T423" s="152"/>
      <c r="U423" s="152"/>
      <c r="V423" s="152"/>
      <c r="W423" s="152"/>
      <c r="X423" s="152"/>
      <c r="Y423" s="152"/>
      <c r="Z423" s="152"/>
      <c r="AA423" s="152"/>
      <c r="AB423" s="152"/>
      <c r="AC423" s="152"/>
      <c r="AD423" s="152"/>
      <c r="AE423" s="152"/>
      <c r="AF423" s="160"/>
      <c r="AG423" s="160"/>
      <c r="AH423" s="160"/>
      <c r="AI423" s="160"/>
      <c r="AJ423" s="14"/>
    </row>
    <row r="424" spans="1:36">
      <c r="A424" s="4"/>
      <c r="B424" s="4"/>
      <c r="C424" s="4"/>
      <c r="D424" s="4"/>
      <c r="E424" s="4"/>
      <c r="F424" s="4"/>
      <c r="G424" s="4"/>
      <c r="H424" s="4"/>
      <c r="I424" s="4"/>
      <c r="J424" s="4"/>
      <c r="K424" s="4"/>
      <c r="L424" s="4"/>
      <c r="M424" s="4"/>
      <c r="N424" s="4"/>
      <c r="O424" s="4"/>
      <c r="P424" s="4"/>
      <c r="Q424" s="152"/>
      <c r="R424" s="152"/>
      <c r="S424" s="152"/>
      <c r="T424" s="152"/>
      <c r="U424" s="152"/>
      <c r="V424" s="152"/>
      <c r="W424" s="152"/>
      <c r="X424" s="152"/>
      <c r="Y424" s="152"/>
      <c r="Z424" s="152"/>
      <c r="AA424" s="152"/>
      <c r="AB424" s="152"/>
      <c r="AC424" s="152"/>
      <c r="AD424" s="152"/>
      <c r="AE424" s="152"/>
      <c r="AF424" s="160"/>
      <c r="AG424" s="160"/>
      <c r="AH424" s="160"/>
      <c r="AI424" s="160"/>
      <c r="AJ424" s="14"/>
    </row>
    <row r="425" spans="1:36">
      <c r="A425" s="4"/>
      <c r="B425" s="4"/>
      <c r="C425" s="4"/>
      <c r="D425" s="4"/>
      <c r="E425" s="4"/>
      <c r="F425" s="4"/>
      <c r="G425" s="4"/>
      <c r="H425" s="4"/>
      <c r="I425" s="4"/>
      <c r="J425" s="4"/>
      <c r="K425" s="4"/>
      <c r="L425" s="4"/>
      <c r="M425" s="4"/>
      <c r="N425" s="4"/>
      <c r="O425" s="4"/>
      <c r="P425" s="4"/>
      <c r="Q425" s="152"/>
      <c r="R425" s="152"/>
      <c r="S425" s="152"/>
      <c r="T425" s="152"/>
      <c r="U425" s="152"/>
      <c r="V425" s="152"/>
      <c r="W425" s="152"/>
      <c r="X425" s="152"/>
      <c r="Y425" s="152"/>
      <c r="Z425" s="152"/>
      <c r="AA425" s="152"/>
      <c r="AB425" s="152"/>
      <c r="AC425" s="152"/>
      <c r="AD425" s="152"/>
      <c r="AE425" s="152"/>
      <c r="AF425" s="160"/>
      <c r="AG425" s="160"/>
      <c r="AH425" s="160"/>
      <c r="AI425" s="160"/>
      <c r="AJ425" s="14"/>
    </row>
    <row r="426" spans="1:36">
      <c r="A426" s="4"/>
      <c r="B426" s="4"/>
      <c r="C426" s="4"/>
      <c r="D426" s="4"/>
      <c r="E426" s="4"/>
      <c r="F426" s="4"/>
      <c r="G426" s="4"/>
      <c r="H426" s="4"/>
      <c r="I426" s="4"/>
      <c r="J426" s="4"/>
      <c r="K426" s="4"/>
      <c r="L426" s="4"/>
      <c r="M426" s="4"/>
      <c r="N426" s="4"/>
      <c r="O426" s="4"/>
      <c r="P426" s="4"/>
      <c r="Q426" s="152"/>
      <c r="R426" s="152"/>
      <c r="S426" s="152"/>
      <c r="T426" s="152"/>
      <c r="U426" s="152"/>
      <c r="V426" s="152"/>
      <c r="W426" s="152"/>
      <c r="X426" s="152"/>
      <c r="Y426" s="152"/>
      <c r="Z426" s="152"/>
      <c r="AA426" s="152"/>
      <c r="AB426" s="152"/>
      <c r="AC426" s="152"/>
      <c r="AD426" s="152"/>
      <c r="AE426" s="152"/>
      <c r="AF426" s="160"/>
      <c r="AG426" s="160"/>
      <c r="AH426" s="160"/>
      <c r="AI426" s="160"/>
      <c r="AJ426" s="14"/>
    </row>
    <row r="427" spans="1:36">
      <c r="A427" s="4"/>
      <c r="B427" s="4"/>
      <c r="C427" s="4"/>
      <c r="D427" s="4"/>
      <c r="E427" s="4"/>
      <c r="F427" s="4"/>
      <c r="G427" s="4"/>
      <c r="H427" s="4"/>
      <c r="I427" s="4"/>
      <c r="J427" s="4"/>
      <c r="K427" s="4"/>
      <c r="L427" s="4"/>
      <c r="M427" s="4"/>
      <c r="N427" s="4"/>
      <c r="O427" s="4"/>
      <c r="P427" s="4"/>
      <c r="Q427" s="152"/>
      <c r="R427" s="152"/>
      <c r="S427" s="152"/>
      <c r="T427" s="152"/>
      <c r="U427" s="152"/>
      <c r="V427" s="152"/>
      <c r="W427" s="152"/>
      <c r="X427" s="152"/>
      <c r="Y427" s="152"/>
      <c r="Z427" s="152"/>
      <c r="AA427" s="152"/>
      <c r="AB427" s="152"/>
      <c r="AC427" s="152"/>
      <c r="AD427" s="152"/>
      <c r="AE427" s="152"/>
      <c r="AF427" s="160"/>
      <c r="AG427" s="160"/>
      <c r="AH427" s="160"/>
      <c r="AI427" s="160"/>
      <c r="AJ427" s="14"/>
    </row>
    <row r="428" spans="1:36">
      <c r="A428" s="4"/>
      <c r="B428" s="4"/>
      <c r="C428" s="4"/>
      <c r="D428" s="4"/>
      <c r="E428" s="4"/>
      <c r="F428" s="4"/>
      <c r="G428" s="4"/>
      <c r="H428" s="4"/>
      <c r="I428" s="4"/>
      <c r="J428" s="4"/>
      <c r="K428" s="4"/>
      <c r="L428" s="4"/>
      <c r="M428" s="4"/>
      <c r="N428" s="4"/>
      <c r="O428" s="4"/>
      <c r="P428" s="4"/>
      <c r="Q428" s="152"/>
      <c r="R428" s="152"/>
      <c r="S428" s="152"/>
      <c r="T428" s="152"/>
      <c r="U428" s="152"/>
      <c r="V428" s="152"/>
      <c r="W428" s="152"/>
      <c r="X428" s="152"/>
      <c r="Y428" s="152"/>
      <c r="Z428" s="152"/>
      <c r="AA428" s="152"/>
      <c r="AB428" s="152"/>
      <c r="AC428" s="152"/>
      <c r="AD428" s="152"/>
      <c r="AE428" s="152"/>
      <c r="AF428" s="160"/>
      <c r="AG428" s="160"/>
      <c r="AH428" s="160"/>
      <c r="AI428" s="160"/>
      <c r="AJ428" s="14"/>
    </row>
    <row r="429" spans="1:36">
      <c r="A429" s="4"/>
      <c r="B429" s="4"/>
      <c r="C429" s="4"/>
      <c r="D429" s="4"/>
      <c r="E429" s="4"/>
      <c r="F429" s="4"/>
      <c r="G429" s="4"/>
      <c r="H429" s="4"/>
      <c r="I429" s="4"/>
      <c r="J429" s="4"/>
      <c r="K429" s="4"/>
      <c r="L429" s="4"/>
      <c r="M429" s="4"/>
      <c r="N429" s="4"/>
      <c r="O429" s="4"/>
      <c r="P429" s="4"/>
      <c r="Q429" s="152"/>
      <c r="R429" s="152"/>
      <c r="S429" s="152"/>
      <c r="T429" s="152"/>
      <c r="U429" s="152"/>
      <c r="V429" s="152"/>
      <c r="W429" s="152"/>
      <c r="X429" s="152"/>
      <c r="Y429" s="152"/>
      <c r="Z429" s="152"/>
      <c r="AA429" s="152"/>
      <c r="AB429" s="152"/>
      <c r="AC429" s="152"/>
      <c r="AD429" s="152"/>
      <c r="AE429" s="152"/>
      <c r="AF429" s="160"/>
      <c r="AG429" s="160"/>
      <c r="AH429" s="160"/>
      <c r="AI429" s="160"/>
      <c r="AJ429" s="14"/>
    </row>
    <row r="430" spans="1:36">
      <c r="A430" s="4"/>
      <c r="B430" s="4"/>
      <c r="C430" s="4"/>
      <c r="D430" s="4"/>
      <c r="E430" s="4"/>
      <c r="F430" s="4"/>
      <c r="G430" s="4"/>
      <c r="H430" s="4"/>
      <c r="I430" s="4"/>
      <c r="J430" s="4"/>
      <c r="K430" s="4"/>
      <c r="L430" s="4"/>
      <c r="M430" s="4"/>
      <c r="N430" s="4"/>
      <c r="O430" s="4"/>
      <c r="P430" s="4"/>
      <c r="Q430" s="152"/>
      <c r="R430" s="152"/>
      <c r="S430" s="152"/>
      <c r="T430" s="152"/>
      <c r="U430" s="152"/>
      <c r="V430" s="152"/>
      <c r="W430" s="152"/>
      <c r="X430" s="152"/>
      <c r="Y430" s="152"/>
      <c r="Z430" s="152"/>
      <c r="AA430" s="152"/>
      <c r="AB430" s="152"/>
      <c r="AC430" s="152"/>
      <c r="AD430" s="152"/>
      <c r="AE430" s="152"/>
      <c r="AF430" s="160"/>
      <c r="AG430" s="160"/>
      <c r="AH430" s="160"/>
      <c r="AI430" s="160"/>
      <c r="AJ430" s="14"/>
    </row>
    <row r="431" spans="1:36">
      <c r="A431" s="4"/>
      <c r="B431" s="4"/>
      <c r="C431" s="4"/>
      <c r="D431" s="4"/>
      <c r="E431" s="4"/>
      <c r="F431" s="4"/>
      <c r="G431" s="4"/>
      <c r="H431" s="4"/>
      <c r="I431" s="4"/>
      <c r="J431" s="4"/>
      <c r="K431" s="4"/>
      <c r="L431" s="4"/>
      <c r="M431" s="4"/>
      <c r="N431" s="4"/>
      <c r="O431" s="4"/>
      <c r="P431" s="4"/>
      <c r="Q431" s="152"/>
      <c r="R431" s="152"/>
      <c r="S431" s="152"/>
      <c r="T431" s="152"/>
      <c r="U431" s="152"/>
      <c r="V431" s="152"/>
      <c r="W431" s="152"/>
      <c r="X431" s="152"/>
      <c r="Y431" s="152"/>
      <c r="Z431" s="152"/>
      <c r="AA431" s="152"/>
      <c r="AB431" s="152"/>
      <c r="AC431" s="152"/>
      <c r="AD431" s="152"/>
      <c r="AE431" s="152"/>
      <c r="AF431" s="160"/>
      <c r="AG431" s="160"/>
      <c r="AH431" s="160"/>
      <c r="AI431" s="160"/>
      <c r="AJ431" s="14"/>
    </row>
    <row r="432" spans="1:36">
      <c r="A432" s="4"/>
      <c r="B432" s="4"/>
      <c r="C432" s="4"/>
      <c r="D432" s="4"/>
      <c r="E432" s="4"/>
      <c r="F432" s="4"/>
      <c r="G432" s="4"/>
      <c r="H432" s="4"/>
      <c r="I432" s="4"/>
      <c r="J432" s="4"/>
      <c r="K432" s="4"/>
      <c r="L432" s="4"/>
      <c r="M432" s="4"/>
      <c r="N432" s="4"/>
      <c r="O432" s="4"/>
      <c r="P432" s="4"/>
      <c r="Q432" s="152"/>
      <c r="R432" s="152"/>
      <c r="S432" s="152"/>
      <c r="T432" s="152"/>
      <c r="U432" s="152"/>
      <c r="V432" s="152"/>
      <c r="W432" s="152"/>
      <c r="X432" s="152"/>
      <c r="Y432" s="152"/>
      <c r="Z432" s="152"/>
      <c r="AA432" s="152"/>
      <c r="AB432" s="152"/>
      <c r="AC432" s="152"/>
      <c r="AD432" s="152"/>
      <c r="AE432" s="152"/>
      <c r="AF432" s="160"/>
      <c r="AG432" s="160"/>
      <c r="AH432" s="160"/>
      <c r="AI432" s="160"/>
      <c r="AJ432" s="14"/>
    </row>
    <row r="433" spans="1:36">
      <c r="A433" s="4"/>
      <c r="B433" s="4"/>
      <c r="C433" s="4"/>
      <c r="D433" s="4"/>
      <c r="E433" s="4"/>
      <c r="F433" s="4"/>
      <c r="G433" s="4"/>
      <c r="H433" s="4"/>
      <c r="I433" s="4"/>
      <c r="J433" s="4"/>
      <c r="K433" s="4"/>
      <c r="L433" s="4"/>
      <c r="M433" s="4"/>
      <c r="N433" s="4"/>
      <c r="O433" s="4"/>
      <c r="P433" s="4"/>
      <c r="Q433" s="152"/>
      <c r="R433" s="152"/>
      <c r="S433" s="152"/>
      <c r="T433" s="152"/>
      <c r="U433" s="152"/>
      <c r="V433" s="152"/>
      <c r="W433" s="152"/>
      <c r="X433" s="152"/>
      <c r="Y433" s="152"/>
      <c r="Z433" s="152"/>
      <c r="AA433" s="152"/>
      <c r="AB433" s="152"/>
      <c r="AC433" s="152"/>
      <c r="AD433" s="152"/>
      <c r="AE433" s="152"/>
      <c r="AF433" s="160"/>
      <c r="AG433" s="160"/>
      <c r="AH433" s="160"/>
      <c r="AI433" s="160"/>
      <c r="AJ433" s="14"/>
    </row>
    <row r="434" spans="1:36">
      <c r="A434" s="4"/>
      <c r="B434" s="4"/>
      <c r="C434" s="4"/>
      <c r="D434" s="4"/>
      <c r="E434" s="4"/>
      <c r="F434" s="4"/>
      <c r="G434" s="4"/>
      <c r="H434" s="4"/>
      <c r="I434" s="4"/>
      <c r="J434" s="4"/>
      <c r="K434" s="4"/>
      <c r="L434" s="4"/>
      <c r="M434" s="4"/>
      <c r="N434" s="4"/>
      <c r="O434" s="4"/>
      <c r="P434" s="4"/>
      <c r="Q434" s="152"/>
      <c r="R434" s="152"/>
      <c r="S434" s="152"/>
      <c r="T434" s="152"/>
      <c r="U434" s="152"/>
      <c r="V434" s="152"/>
      <c r="W434" s="152"/>
      <c r="X434" s="152"/>
      <c r="Y434" s="152"/>
      <c r="Z434" s="152"/>
      <c r="AA434" s="152"/>
      <c r="AB434" s="152"/>
      <c r="AC434" s="152"/>
      <c r="AD434" s="152"/>
      <c r="AE434" s="152"/>
      <c r="AF434" s="160"/>
      <c r="AG434" s="160"/>
      <c r="AH434" s="160"/>
      <c r="AI434" s="160"/>
      <c r="AJ434" s="14"/>
    </row>
    <row r="435" spans="1:36">
      <c r="A435" s="4"/>
      <c r="B435" s="4"/>
      <c r="C435" s="4"/>
      <c r="D435" s="4"/>
      <c r="E435" s="4"/>
      <c r="F435" s="4"/>
      <c r="G435" s="4"/>
      <c r="H435" s="4"/>
      <c r="I435" s="4"/>
      <c r="J435" s="4"/>
      <c r="K435" s="4"/>
      <c r="L435" s="4"/>
      <c r="M435" s="4"/>
      <c r="N435" s="4"/>
      <c r="O435" s="4"/>
      <c r="P435" s="4"/>
      <c r="Q435" s="152"/>
      <c r="R435" s="152"/>
      <c r="S435" s="152"/>
      <c r="T435" s="152"/>
      <c r="U435" s="152"/>
      <c r="V435" s="152"/>
      <c r="W435" s="152"/>
      <c r="X435" s="152"/>
      <c r="Y435" s="152"/>
      <c r="Z435" s="152"/>
      <c r="AA435" s="152"/>
      <c r="AB435" s="152"/>
      <c r="AC435" s="152"/>
      <c r="AD435" s="152"/>
      <c r="AE435" s="152"/>
      <c r="AF435" s="160"/>
      <c r="AG435" s="160"/>
      <c r="AH435" s="160"/>
      <c r="AI435" s="160"/>
      <c r="AJ435" s="14"/>
    </row>
    <row r="436" spans="1:36">
      <c r="A436" s="4"/>
      <c r="B436" s="4"/>
      <c r="C436" s="4"/>
      <c r="D436" s="4"/>
      <c r="E436" s="4"/>
      <c r="F436" s="4"/>
      <c r="G436" s="4"/>
      <c r="H436" s="4"/>
      <c r="I436" s="4"/>
      <c r="J436" s="4"/>
      <c r="K436" s="4"/>
      <c r="L436" s="4"/>
      <c r="M436" s="4"/>
      <c r="N436" s="4"/>
      <c r="O436" s="4"/>
      <c r="P436" s="4"/>
      <c r="Q436" s="152"/>
      <c r="R436" s="152"/>
      <c r="S436" s="152"/>
      <c r="T436" s="152"/>
      <c r="U436" s="152"/>
      <c r="V436" s="152"/>
      <c r="W436" s="152"/>
      <c r="X436" s="152"/>
      <c r="Y436" s="152"/>
      <c r="Z436" s="152"/>
      <c r="AA436" s="152"/>
      <c r="AB436" s="152"/>
      <c r="AC436" s="152"/>
      <c r="AD436" s="152"/>
      <c r="AE436" s="152"/>
      <c r="AF436" s="160"/>
      <c r="AG436" s="160"/>
      <c r="AH436" s="160"/>
      <c r="AI436" s="160"/>
      <c r="AJ436" s="14"/>
    </row>
    <row r="437" spans="1:36">
      <c r="A437" s="4"/>
      <c r="B437" s="4"/>
      <c r="C437" s="4"/>
      <c r="D437" s="4"/>
      <c r="E437" s="4"/>
      <c r="F437" s="4"/>
      <c r="G437" s="4"/>
      <c r="H437" s="4"/>
      <c r="I437" s="4"/>
      <c r="J437" s="4"/>
      <c r="K437" s="4"/>
      <c r="L437" s="4"/>
      <c r="M437" s="4"/>
      <c r="N437" s="4"/>
      <c r="O437" s="4"/>
      <c r="P437" s="4"/>
      <c r="Q437" s="152"/>
      <c r="R437" s="152"/>
      <c r="S437" s="152"/>
      <c r="T437" s="152"/>
      <c r="U437" s="152"/>
      <c r="V437" s="152"/>
      <c r="W437" s="152"/>
      <c r="X437" s="152"/>
      <c r="Y437" s="152"/>
      <c r="Z437" s="152"/>
      <c r="AA437" s="152"/>
      <c r="AB437" s="152"/>
      <c r="AC437" s="152"/>
      <c r="AD437" s="152"/>
      <c r="AE437" s="152"/>
      <c r="AF437" s="160"/>
      <c r="AG437" s="160"/>
      <c r="AH437" s="160"/>
      <c r="AI437" s="160"/>
      <c r="AJ437" s="14"/>
    </row>
    <row r="438" spans="1:36">
      <c r="A438" s="4"/>
      <c r="B438" s="4"/>
      <c r="C438" s="4"/>
      <c r="D438" s="4"/>
      <c r="E438" s="4"/>
      <c r="F438" s="4"/>
      <c r="G438" s="4"/>
      <c r="H438" s="4"/>
      <c r="I438" s="4"/>
      <c r="J438" s="4"/>
      <c r="K438" s="4"/>
      <c r="L438" s="4"/>
      <c r="M438" s="4"/>
      <c r="N438" s="4"/>
      <c r="O438" s="4"/>
      <c r="P438" s="4"/>
      <c r="Q438" s="152"/>
      <c r="R438" s="152"/>
      <c r="S438" s="152"/>
      <c r="T438" s="152"/>
      <c r="U438" s="152"/>
      <c r="V438" s="152"/>
      <c r="W438" s="152"/>
      <c r="X438" s="152"/>
      <c r="Y438" s="152"/>
      <c r="Z438" s="152"/>
      <c r="AA438" s="152"/>
      <c r="AB438" s="152"/>
      <c r="AC438" s="152"/>
      <c r="AD438" s="152"/>
      <c r="AE438" s="152"/>
      <c r="AF438" s="160"/>
      <c r="AG438" s="160"/>
      <c r="AH438" s="160"/>
      <c r="AI438" s="160"/>
      <c r="AJ438" s="14"/>
    </row>
    <row r="439" spans="1:36">
      <c r="A439" s="4"/>
      <c r="B439" s="4"/>
      <c r="C439" s="4"/>
      <c r="D439" s="4"/>
      <c r="E439" s="4"/>
      <c r="F439" s="4"/>
      <c r="G439" s="4"/>
      <c r="H439" s="4"/>
      <c r="I439" s="4"/>
      <c r="J439" s="4"/>
      <c r="K439" s="4"/>
      <c r="L439" s="4"/>
      <c r="M439" s="4"/>
      <c r="N439" s="4"/>
      <c r="O439" s="4"/>
      <c r="P439" s="4"/>
      <c r="Q439" s="152"/>
      <c r="R439" s="152"/>
      <c r="S439" s="152"/>
      <c r="T439" s="152"/>
      <c r="U439" s="152"/>
      <c r="V439" s="152"/>
      <c r="W439" s="152"/>
      <c r="X439" s="152"/>
      <c r="Y439" s="152"/>
      <c r="Z439" s="152"/>
      <c r="AA439" s="152"/>
      <c r="AB439" s="152"/>
      <c r="AC439" s="152"/>
      <c r="AD439" s="152"/>
      <c r="AE439" s="152"/>
      <c r="AF439" s="160"/>
      <c r="AG439" s="160"/>
      <c r="AH439" s="160"/>
      <c r="AI439" s="160"/>
      <c r="AJ439" s="14"/>
    </row>
    <row r="440" spans="1:36">
      <c r="A440" s="4"/>
      <c r="B440" s="4"/>
      <c r="C440" s="4"/>
      <c r="D440" s="4"/>
      <c r="E440" s="4"/>
      <c r="F440" s="4"/>
      <c r="G440" s="4"/>
      <c r="H440" s="4"/>
      <c r="I440" s="4"/>
      <c r="J440" s="4"/>
      <c r="K440" s="4"/>
      <c r="L440" s="4"/>
      <c r="M440" s="4"/>
      <c r="N440" s="4"/>
      <c r="O440" s="4"/>
      <c r="P440" s="4"/>
      <c r="Q440" s="152"/>
      <c r="R440" s="152"/>
      <c r="S440" s="152"/>
      <c r="T440" s="152"/>
      <c r="U440" s="152"/>
      <c r="V440" s="152"/>
      <c r="W440" s="152"/>
      <c r="X440" s="152"/>
      <c r="Y440" s="152"/>
      <c r="Z440" s="152"/>
      <c r="AA440" s="152"/>
      <c r="AB440" s="152"/>
      <c r="AC440" s="152"/>
      <c r="AD440" s="152"/>
      <c r="AE440" s="152"/>
      <c r="AF440" s="160"/>
      <c r="AG440" s="160"/>
      <c r="AH440" s="160"/>
      <c r="AI440" s="160"/>
      <c r="AJ440" s="14"/>
    </row>
    <row r="441" spans="1:36">
      <c r="A441" s="4"/>
      <c r="B441" s="4"/>
      <c r="C441" s="4"/>
      <c r="D441" s="4"/>
      <c r="E441" s="4"/>
      <c r="F441" s="4"/>
      <c r="G441" s="4"/>
      <c r="H441" s="4"/>
      <c r="I441" s="4"/>
      <c r="J441" s="4"/>
      <c r="K441" s="4"/>
      <c r="L441" s="4"/>
      <c r="M441" s="4"/>
      <c r="N441" s="4"/>
      <c r="O441" s="4"/>
      <c r="P441" s="4"/>
      <c r="Q441" s="152"/>
      <c r="R441" s="152"/>
      <c r="S441" s="152"/>
      <c r="T441" s="152"/>
      <c r="U441" s="152"/>
      <c r="V441" s="152"/>
      <c r="W441" s="152"/>
      <c r="X441" s="152"/>
      <c r="Y441" s="152"/>
      <c r="Z441" s="152"/>
      <c r="AA441" s="152"/>
      <c r="AB441" s="152"/>
      <c r="AC441" s="152"/>
      <c r="AD441" s="152"/>
      <c r="AE441" s="152"/>
      <c r="AF441" s="160"/>
      <c r="AG441" s="160"/>
      <c r="AH441" s="160"/>
      <c r="AI441" s="160"/>
      <c r="AJ441" s="14"/>
    </row>
    <row r="442" spans="1:36">
      <c r="A442" s="4"/>
      <c r="B442" s="4"/>
      <c r="C442" s="4"/>
      <c r="D442" s="4"/>
      <c r="E442" s="4"/>
      <c r="F442" s="4"/>
      <c r="G442" s="4"/>
      <c r="H442" s="4"/>
      <c r="I442" s="4"/>
      <c r="J442" s="4"/>
      <c r="K442" s="4"/>
      <c r="L442" s="4"/>
      <c r="M442" s="4"/>
      <c r="N442" s="4"/>
      <c r="O442" s="4"/>
      <c r="P442" s="4"/>
      <c r="Q442" s="152"/>
      <c r="R442" s="152"/>
      <c r="S442" s="152"/>
      <c r="T442" s="152"/>
      <c r="U442" s="152"/>
      <c r="V442" s="152"/>
      <c r="W442" s="152"/>
      <c r="X442" s="152"/>
      <c r="Y442" s="152"/>
      <c r="Z442" s="152"/>
      <c r="AA442" s="152"/>
      <c r="AB442" s="152"/>
      <c r="AC442" s="152"/>
      <c r="AD442" s="152"/>
      <c r="AE442" s="152"/>
      <c r="AF442" s="160"/>
      <c r="AG442" s="160"/>
      <c r="AH442" s="160"/>
      <c r="AI442" s="160"/>
      <c r="AJ442" s="14"/>
    </row>
    <row r="443" spans="1:36">
      <c r="A443" s="4"/>
      <c r="B443" s="4"/>
      <c r="C443" s="4"/>
      <c r="D443" s="4"/>
      <c r="E443" s="4"/>
      <c r="F443" s="4"/>
      <c r="G443" s="4"/>
      <c r="H443" s="4"/>
      <c r="I443" s="4"/>
      <c r="J443" s="4"/>
      <c r="K443" s="4"/>
      <c r="L443" s="4"/>
      <c r="M443" s="4"/>
      <c r="N443" s="4"/>
      <c r="O443" s="4"/>
      <c r="P443" s="4"/>
      <c r="Q443" s="152"/>
      <c r="R443" s="152"/>
      <c r="S443" s="152"/>
      <c r="T443" s="152"/>
      <c r="U443" s="152"/>
      <c r="V443" s="152"/>
      <c r="W443" s="152"/>
      <c r="X443" s="152"/>
      <c r="Y443" s="152"/>
      <c r="Z443" s="152"/>
      <c r="AA443" s="152"/>
      <c r="AB443" s="152"/>
      <c r="AC443" s="152"/>
      <c r="AD443" s="152"/>
      <c r="AE443" s="152"/>
      <c r="AF443" s="160"/>
      <c r="AG443" s="160"/>
      <c r="AH443" s="160"/>
      <c r="AI443" s="160"/>
      <c r="AJ443" s="14"/>
    </row>
    <row r="444" spans="1:36">
      <c r="A444" s="4"/>
      <c r="B444" s="4"/>
      <c r="C444" s="4"/>
      <c r="D444" s="4"/>
      <c r="E444" s="4"/>
      <c r="F444" s="4"/>
      <c r="G444" s="4"/>
      <c r="H444" s="4"/>
      <c r="I444" s="4"/>
      <c r="J444" s="4"/>
      <c r="K444" s="4"/>
      <c r="L444" s="4"/>
      <c r="M444" s="4"/>
      <c r="N444" s="4"/>
      <c r="O444" s="4"/>
      <c r="P444" s="4"/>
      <c r="Q444" s="152"/>
      <c r="R444" s="152"/>
      <c r="S444" s="152"/>
      <c r="T444" s="152"/>
      <c r="U444" s="152"/>
      <c r="V444" s="152"/>
      <c r="W444" s="152"/>
      <c r="X444" s="152"/>
      <c r="Y444" s="152"/>
      <c r="Z444" s="152"/>
      <c r="AA444" s="152"/>
      <c r="AB444" s="152"/>
      <c r="AC444" s="152"/>
      <c r="AD444" s="152"/>
      <c r="AE444" s="152"/>
      <c r="AF444" s="160"/>
      <c r="AG444" s="160"/>
      <c r="AH444" s="160"/>
      <c r="AI444" s="160"/>
      <c r="AJ444" s="14"/>
    </row>
    <row r="445" spans="1:36">
      <c r="A445" s="4"/>
      <c r="B445" s="4"/>
      <c r="C445" s="4"/>
      <c r="D445" s="4"/>
      <c r="E445" s="4"/>
      <c r="F445" s="4"/>
      <c r="G445" s="4"/>
      <c r="H445" s="4"/>
      <c r="I445" s="4"/>
      <c r="J445" s="4"/>
      <c r="K445" s="4"/>
      <c r="L445" s="4"/>
      <c r="M445" s="4"/>
      <c r="N445" s="4"/>
      <c r="O445" s="4"/>
      <c r="P445" s="4"/>
      <c r="Q445" s="152"/>
      <c r="R445" s="152"/>
      <c r="S445" s="152"/>
      <c r="T445" s="152"/>
      <c r="U445" s="152"/>
      <c r="V445" s="152"/>
      <c r="W445" s="152"/>
      <c r="X445" s="152"/>
      <c r="Y445" s="152"/>
      <c r="Z445" s="152"/>
      <c r="AA445" s="152"/>
      <c r="AB445" s="152"/>
      <c r="AC445" s="152"/>
      <c r="AD445" s="152"/>
      <c r="AE445" s="152"/>
      <c r="AF445" s="160"/>
      <c r="AG445" s="160"/>
      <c r="AH445" s="160"/>
      <c r="AI445" s="160"/>
      <c r="AJ445" s="14"/>
    </row>
    <row r="446" spans="1:36">
      <c r="A446" s="4"/>
      <c r="B446" s="4"/>
      <c r="C446" s="4"/>
      <c r="D446" s="4"/>
      <c r="E446" s="4"/>
      <c r="F446" s="4"/>
      <c r="G446" s="4"/>
      <c r="H446" s="4"/>
      <c r="I446" s="4"/>
      <c r="J446" s="4"/>
      <c r="K446" s="4"/>
      <c r="L446" s="4"/>
      <c r="M446" s="4"/>
      <c r="N446" s="4"/>
      <c r="O446" s="4"/>
      <c r="P446" s="4"/>
      <c r="Q446" s="152"/>
      <c r="R446" s="152"/>
      <c r="S446" s="152"/>
      <c r="T446" s="152"/>
      <c r="U446" s="152"/>
      <c r="V446" s="152"/>
      <c r="W446" s="152"/>
      <c r="X446" s="152"/>
      <c r="Y446" s="152"/>
      <c r="Z446" s="152"/>
      <c r="AA446" s="152"/>
      <c r="AB446" s="152"/>
      <c r="AC446" s="152"/>
      <c r="AD446" s="152"/>
      <c r="AE446" s="152"/>
      <c r="AF446" s="160"/>
      <c r="AG446" s="160"/>
      <c r="AH446" s="160"/>
      <c r="AI446" s="160"/>
      <c r="AJ446" s="14"/>
    </row>
    <row r="447" spans="1:36">
      <c r="A447" s="4"/>
      <c r="B447" s="4"/>
      <c r="C447" s="4"/>
      <c r="D447" s="4"/>
      <c r="E447" s="4"/>
      <c r="F447" s="4"/>
      <c r="G447" s="4"/>
      <c r="H447" s="4"/>
      <c r="I447" s="4"/>
      <c r="J447" s="4"/>
      <c r="K447" s="4"/>
      <c r="L447" s="4"/>
      <c r="M447" s="4"/>
      <c r="N447" s="4"/>
      <c r="O447" s="4"/>
      <c r="P447" s="4"/>
      <c r="Q447" s="152"/>
      <c r="R447" s="152"/>
      <c r="S447" s="152"/>
      <c r="T447" s="152"/>
      <c r="U447" s="152"/>
      <c r="V447" s="152"/>
      <c r="W447" s="152"/>
      <c r="X447" s="152"/>
      <c r="Y447" s="152"/>
      <c r="Z447" s="152"/>
      <c r="AA447" s="152"/>
      <c r="AB447" s="152"/>
      <c r="AC447" s="152"/>
      <c r="AD447" s="152"/>
      <c r="AE447" s="152"/>
      <c r="AF447" s="160"/>
      <c r="AG447" s="160"/>
      <c r="AH447" s="160"/>
      <c r="AI447" s="160"/>
      <c r="AJ447" s="14"/>
    </row>
    <row r="448" spans="1:36">
      <c r="A448" s="4"/>
      <c r="B448" s="4"/>
      <c r="C448" s="4"/>
      <c r="D448" s="4"/>
      <c r="E448" s="4"/>
      <c r="F448" s="4"/>
      <c r="G448" s="4"/>
      <c r="H448" s="4"/>
      <c r="I448" s="4"/>
      <c r="J448" s="4"/>
      <c r="K448" s="4"/>
      <c r="L448" s="4"/>
      <c r="M448" s="4"/>
      <c r="N448" s="4"/>
      <c r="O448" s="4"/>
      <c r="P448" s="4"/>
      <c r="Q448" s="152"/>
      <c r="R448" s="152"/>
      <c r="S448" s="152"/>
      <c r="T448" s="152"/>
      <c r="U448" s="152"/>
      <c r="V448" s="152"/>
      <c r="W448" s="152"/>
      <c r="X448" s="152"/>
      <c r="Y448" s="152"/>
      <c r="Z448" s="152"/>
      <c r="AA448" s="152"/>
      <c r="AB448" s="152"/>
      <c r="AC448" s="152"/>
      <c r="AD448" s="152"/>
      <c r="AE448" s="152"/>
      <c r="AF448" s="160"/>
      <c r="AG448" s="160"/>
      <c r="AH448" s="160"/>
      <c r="AI448" s="160"/>
      <c r="AJ448" s="14"/>
    </row>
    <row r="449" spans="1:36">
      <c r="A449" s="4"/>
      <c r="B449" s="4"/>
      <c r="C449" s="4"/>
      <c r="D449" s="4"/>
      <c r="E449" s="4"/>
      <c r="F449" s="4"/>
      <c r="G449" s="4"/>
      <c r="H449" s="4"/>
      <c r="I449" s="4"/>
      <c r="J449" s="4"/>
      <c r="K449" s="4"/>
      <c r="L449" s="4"/>
      <c r="M449" s="4"/>
      <c r="N449" s="4"/>
      <c r="O449" s="4"/>
      <c r="P449" s="4"/>
      <c r="Q449" s="152"/>
      <c r="R449" s="152"/>
      <c r="S449" s="152"/>
      <c r="T449" s="152"/>
      <c r="U449" s="152"/>
      <c r="V449" s="152"/>
      <c r="W449" s="152"/>
      <c r="X449" s="152"/>
      <c r="Y449" s="152"/>
      <c r="Z449" s="152"/>
      <c r="AA449" s="152"/>
      <c r="AB449" s="152"/>
      <c r="AC449" s="152"/>
      <c r="AD449" s="152"/>
      <c r="AE449" s="152"/>
      <c r="AF449" s="160"/>
      <c r="AG449" s="160"/>
      <c r="AH449" s="160"/>
      <c r="AI449" s="160"/>
      <c r="AJ449" s="14"/>
    </row>
    <row r="450" spans="1:36">
      <c r="A450" s="4"/>
      <c r="B450" s="4"/>
      <c r="C450" s="4"/>
      <c r="D450" s="4"/>
      <c r="E450" s="4"/>
      <c r="F450" s="4"/>
      <c r="G450" s="4"/>
      <c r="H450" s="4"/>
      <c r="I450" s="4"/>
      <c r="J450" s="4"/>
      <c r="K450" s="4"/>
      <c r="L450" s="4"/>
      <c r="M450" s="4"/>
      <c r="N450" s="4"/>
      <c r="O450" s="4"/>
      <c r="P450" s="4"/>
      <c r="Q450" s="152"/>
      <c r="R450" s="152"/>
      <c r="S450" s="152"/>
      <c r="T450" s="152"/>
      <c r="U450" s="152"/>
      <c r="V450" s="152"/>
      <c r="W450" s="152"/>
      <c r="X450" s="152"/>
      <c r="Y450" s="152"/>
      <c r="Z450" s="152"/>
      <c r="AA450" s="152"/>
      <c r="AB450" s="152"/>
      <c r="AC450" s="152"/>
      <c r="AD450" s="152"/>
      <c r="AE450" s="152"/>
      <c r="AF450" s="160"/>
      <c r="AG450" s="160"/>
      <c r="AH450" s="160"/>
      <c r="AI450" s="160"/>
      <c r="AJ450" s="14"/>
    </row>
    <row r="451" spans="1:36">
      <c r="A451" s="4"/>
      <c r="B451" s="4"/>
      <c r="C451" s="4"/>
      <c r="D451" s="4"/>
      <c r="E451" s="4"/>
      <c r="F451" s="4"/>
      <c r="G451" s="4"/>
      <c r="H451" s="4"/>
      <c r="I451" s="4"/>
      <c r="J451" s="4"/>
      <c r="K451" s="4"/>
      <c r="L451" s="4"/>
      <c r="M451" s="4"/>
      <c r="N451" s="4"/>
      <c r="O451" s="4"/>
      <c r="P451" s="4"/>
      <c r="Q451" s="152"/>
      <c r="R451" s="152"/>
      <c r="S451" s="152"/>
      <c r="T451" s="152"/>
      <c r="U451" s="152"/>
      <c r="V451" s="152"/>
      <c r="W451" s="152"/>
      <c r="X451" s="152"/>
      <c r="Y451" s="152"/>
      <c r="Z451" s="152"/>
      <c r="AA451" s="152"/>
      <c r="AB451" s="152"/>
      <c r="AC451" s="152"/>
      <c r="AD451" s="152"/>
      <c r="AE451" s="152"/>
      <c r="AF451" s="160"/>
      <c r="AG451" s="160"/>
      <c r="AH451" s="160"/>
      <c r="AI451" s="160"/>
      <c r="AJ451" s="14"/>
    </row>
    <row r="452" spans="1:36">
      <c r="A452" s="4"/>
      <c r="B452" s="4"/>
      <c r="C452" s="4"/>
      <c r="D452" s="4"/>
      <c r="E452" s="4"/>
      <c r="F452" s="4"/>
      <c r="G452" s="4"/>
      <c r="H452" s="4"/>
      <c r="I452" s="4"/>
      <c r="J452" s="4"/>
      <c r="K452" s="4"/>
      <c r="L452" s="4"/>
      <c r="M452" s="4"/>
      <c r="N452" s="4"/>
      <c r="O452" s="4"/>
      <c r="P452" s="4"/>
      <c r="Q452" s="152"/>
      <c r="R452" s="152"/>
      <c r="S452" s="152"/>
      <c r="T452" s="152"/>
      <c r="U452" s="152"/>
      <c r="V452" s="152"/>
      <c r="W452" s="152"/>
      <c r="X452" s="152"/>
      <c r="Y452" s="152"/>
      <c r="Z452" s="152"/>
      <c r="AA452" s="152"/>
      <c r="AB452" s="152"/>
      <c r="AC452" s="152"/>
      <c r="AD452" s="152"/>
      <c r="AE452" s="152"/>
      <c r="AF452" s="160"/>
      <c r="AG452" s="160"/>
      <c r="AH452" s="160"/>
      <c r="AI452" s="160"/>
      <c r="AJ452" s="14"/>
    </row>
    <row r="453" spans="1:36">
      <c r="A453" s="4"/>
      <c r="B453" s="4"/>
      <c r="C453" s="4"/>
      <c r="D453" s="4"/>
      <c r="E453" s="4"/>
      <c r="F453" s="4"/>
      <c r="G453" s="4"/>
      <c r="H453" s="4"/>
      <c r="I453" s="4"/>
      <c r="J453" s="4"/>
      <c r="K453" s="4"/>
      <c r="L453" s="4"/>
      <c r="M453" s="4"/>
      <c r="N453" s="4"/>
      <c r="O453" s="4"/>
      <c r="P453" s="4"/>
      <c r="Q453" s="152"/>
      <c r="R453" s="152"/>
      <c r="S453" s="152"/>
      <c r="T453" s="152"/>
      <c r="U453" s="152"/>
      <c r="V453" s="152"/>
      <c r="W453" s="152"/>
      <c r="X453" s="152"/>
      <c r="Y453" s="152"/>
      <c r="Z453" s="152"/>
      <c r="AA453" s="152"/>
      <c r="AB453" s="152"/>
      <c r="AC453" s="152"/>
      <c r="AD453" s="152"/>
      <c r="AE453" s="152"/>
      <c r="AF453" s="160"/>
      <c r="AG453" s="160"/>
      <c r="AH453" s="160"/>
      <c r="AI453" s="160"/>
      <c r="AJ453" s="14"/>
    </row>
    <row r="454" spans="1:36">
      <c r="A454" s="4"/>
      <c r="B454" s="4"/>
      <c r="C454" s="4"/>
      <c r="D454" s="4"/>
      <c r="E454" s="4"/>
      <c r="F454" s="4"/>
      <c r="G454" s="4"/>
      <c r="H454" s="4"/>
      <c r="I454" s="4"/>
      <c r="J454" s="4"/>
      <c r="K454" s="4"/>
      <c r="L454" s="4"/>
      <c r="M454" s="4"/>
      <c r="N454" s="4"/>
      <c r="O454" s="4"/>
      <c r="P454" s="4"/>
      <c r="Q454" s="152"/>
      <c r="R454" s="152"/>
      <c r="S454" s="152"/>
      <c r="T454" s="152"/>
      <c r="U454" s="152"/>
      <c r="V454" s="152"/>
      <c r="W454" s="152"/>
      <c r="X454" s="152"/>
      <c r="Y454" s="152"/>
      <c r="Z454" s="152"/>
      <c r="AA454" s="152"/>
      <c r="AB454" s="152"/>
      <c r="AC454" s="152"/>
      <c r="AD454" s="152"/>
      <c r="AE454" s="152"/>
      <c r="AF454" s="160"/>
      <c r="AG454" s="160"/>
      <c r="AH454" s="160"/>
      <c r="AI454" s="160"/>
      <c r="AJ454" s="14"/>
    </row>
    <row r="455" spans="1:36">
      <c r="A455" s="4"/>
      <c r="B455" s="4"/>
      <c r="C455" s="4"/>
      <c r="D455" s="4"/>
      <c r="E455" s="4"/>
      <c r="F455" s="4"/>
      <c r="G455" s="4"/>
      <c r="H455" s="4"/>
      <c r="I455" s="4"/>
      <c r="J455" s="4"/>
      <c r="K455" s="4"/>
      <c r="L455" s="4"/>
      <c r="M455" s="4"/>
      <c r="N455" s="4"/>
      <c r="O455" s="4"/>
      <c r="P455" s="4"/>
      <c r="Q455" s="152"/>
      <c r="R455" s="152"/>
      <c r="S455" s="152"/>
      <c r="T455" s="152"/>
      <c r="U455" s="152"/>
      <c r="V455" s="152"/>
      <c r="W455" s="152"/>
      <c r="X455" s="152"/>
      <c r="Y455" s="152"/>
      <c r="Z455" s="152"/>
      <c r="AA455" s="152"/>
      <c r="AB455" s="152"/>
      <c r="AC455" s="152"/>
      <c r="AD455" s="152"/>
      <c r="AE455" s="152"/>
      <c r="AF455" s="160"/>
      <c r="AG455" s="160"/>
      <c r="AH455" s="160"/>
      <c r="AI455" s="160"/>
      <c r="AJ455" s="14"/>
    </row>
    <row r="456" spans="1:36">
      <c r="A456" s="4"/>
      <c r="B456" s="4"/>
      <c r="C456" s="4"/>
      <c r="D456" s="4"/>
      <c r="E456" s="4"/>
      <c r="F456" s="4"/>
      <c r="G456" s="4"/>
      <c r="H456" s="4"/>
      <c r="I456" s="4"/>
      <c r="J456" s="4"/>
      <c r="K456" s="4"/>
      <c r="L456" s="4"/>
      <c r="M456" s="4"/>
      <c r="N456" s="4"/>
      <c r="O456" s="4"/>
      <c r="P456" s="4"/>
      <c r="Q456" s="152"/>
      <c r="R456" s="152"/>
      <c r="S456" s="152"/>
      <c r="T456" s="152"/>
      <c r="U456" s="152"/>
      <c r="V456" s="152"/>
      <c r="W456" s="152"/>
      <c r="X456" s="152"/>
      <c r="Y456" s="152"/>
      <c r="Z456" s="152"/>
      <c r="AA456" s="152"/>
      <c r="AB456" s="152"/>
      <c r="AC456" s="152"/>
      <c r="AD456" s="152"/>
      <c r="AE456" s="152"/>
      <c r="AF456" s="160"/>
      <c r="AG456" s="160"/>
      <c r="AH456" s="160"/>
      <c r="AI456" s="160"/>
      <c r="AJ456" s="14"/>
    </row>
    <row r="457" spans="1:36">
      <c r="A457" s="4"/>
      <c r="B457" s="4"/>
      <c r="C457" s="4"/>
      <c r="D457" s="4"/>
      <c r="E457" s="4"/>
      <c r="F457" s="4"/>
      <c r="G457" s="4"/>
      <c r="H457" s="4"/>
      <c r="I457" s="4"/>
      <c r="J457" s="4"/>
      <c r="K457" s="4"/>
      <c r="L457" s="4"/>
      <c r="M457" s="4"/>
      <c r="N457" s="4"/>
      <c r="O457" s="4"/>
      <c r="P457" s="4"/>
      <c r="Q457" s="152"/>
      <c r="R457" s="152"/>
      <c r="S457" s="152"/>
      <c r="T457" s="152"/>
      <c r="U457" s="152"/>
      <c r="V457" s="152"/>
      <c r="W457" s="152"/>
      <c r="X457" s="152"/>
      <c r="Y457" s="152"/>
      <c r="Z457" s="152"/>
      <c r="AA457" s="152"/>
      <c r="AB457" s="152"/>
      <c r="AC457" s="152"/>
      <c r="AD457" s="152"/>
      <c r="AE457" s="152"/>
      <c r="AF457" s="160"/>
      <c r="AG457" s="160"/>
      <c r="AH457" s="160"/>
      <c r="AI457" s="160"/>
      <c r="AJ457" s="14"/>
    </row>
    <row r="458" spans="1:36">
      <c r="A458" s="4"/>
      <c r="B458" s="4"/>
      <c r="C458" s="4"/>
      <c r="D458" s="4"/>
      <c r="E458" s="4"/>
      <c r="F458" s="4"/>
      <c r="G458" s="4"/>
      <c r="H458" s="4"/>
      <c r="I458" s="4"/>
      <c r="J458" s="4"/>
      <c r="K458" s="4"/>
      <c r="L458" s="4"/>
      <c r="M458" s="4"/>
      <c r="N458" s="4"/>
      <c r="O458" s="4"/>
      <c r="P458" s="4"/>
      <c r="Q458" s="152"/>
      <c r="R458" s="152"/>
      <c r="S458" s="152"/>
      <c r="T458" s="152"/>
      <c r="U458" s="152"/>
      <c r="V458" s="152"/>
      <c r="W458" s="152"/>
      <c r="X458" s="152"/>
      <c r="Y458" s="152"/>
      <c r="Z458" s="152"/>
      <c r="AA458" s="152"/>
      <c r="AB458" s="152"/>
      <c r="AC458" s="152"/>
      <c r="AD458" s="152"/>
      <c r="AE458" s="152"/>
      <c r="AF458" s="160"/>
      <c r="AG458" s="160"/>
      <c r="AH458" s="160"/>
      <c r="AI458" s="160"/>
      <c r="AJ458" s="14"/>
    </row>
    <row r="459" spans="1:36">
      <c r="A459" s="4"/>
      <c r="B459" s="4"/>
      <c r="C459" s="4"/>
      <c r="D459" s="4"/>
      <c r="E459" s="4"/>
      <c r="F459" s="4"/>
      <c r="G459" s="4"/>
      <c r="H459" s="4"/>
      <c r="I459" s="4"/>
      <c r="J459" s="4"/>
      <c r="K459" s="4"/>
      <c r="L459" s="4"/>
      <c r="M459" s="4"/>
      <c r="N459" s="4"/>
      <c r="O459" s="4"/>
      <c r="P459" s="4"/>
      <c r="Q459" s="152"/>
      <c r="R459" s="152"/>
      <c r="S459" s="152"/>
      <c r="T459" s="152"/>
      <c r="U459" s="152"/>
      <c r="V459" s="152"/>
      <c r="W459" s="152"/>
      <c r="X459" s="152"/>
      <c r="Y459" s="152"/>
      <c r="Z459" s="152"/>
      <c r="AA459" s="152"/>
      <c r="AB459" s="152"/>
      <c r="AC459" s="152"/>
      <c r="AD459" s="152"/>
      <c r="AE459" s="152"/>
      <c r="AF459" s="160"/>
      <c r="AG459" s="160"/>
      <c r="AH459" s="160"/>
      <c r="AI459" s="160"/>
      <c r="AJ459" s="14"/>
    </row>
    <row r="460" spans="1:36">
      <c r="A460" s="4"/>
      <c r="B460" s="4"/>
      <c r="C460" s="4"/>
      <c r="D460" s="4"/>
      <c r="E460" s="4"/>
      <c r="F460" s="4"/>
      <c r="G460" s="4"/>
      <c r="H460" s="4"/>
      <c r="I460" s="4"/>
      <c r="J460" s="4"/>
      <c r="K460" s="4"/>
      <c r="L460" s="4"/>
      <c r="M460" s="4"/>
      <c r="N460" s="4"/>
      <c r="O460" s="4"/>
      <c r="P460" s="4"/>
      <c r="Q460" s="152"/>
      <c r="R460" s="152"/>
      <c r="S460" s="152"/>
      <c r="T460" s="152"/>
      <c r="U460" s="152"/>
      <c r="V460" s="152"/>
      <c r="W460" s="152"/>
      <c r="X460" s="152"/>
      <c r="Y460" s="152"/>
      <c r="Z460" s="152"/>
      <c r="AA460" s="152"/>
      <c r="AB460" s="152"/>
      <c r="AC460" s="152"/>
      <c r="AD460" s="152"/>
      <c r="AE460" s="152"/>
      <c r="AF460" s="160"/>
      <c r="AG460" s="160"/>
      <c r="AH460" s="160"/>
      <c r="AI460" s="160"/>
      <c r="AJ460" s="14"/>
    </row>
    <row r="461" spans="1:36">
      <c r="A461" s="4"/>
      <c r="B461" s="4"/>
      <c r="C461" s="4"/>
      <c r="D461" s="4"/>
      <c r="E461" s="4"/>
      <c r="F461" s="4"/>
      <c r="G461" s="4"/>
      <c r="H461" s="4"/>
      <c r="I461" s="4"/>
      <c r="J461" s="4"/>
      <c r="K461" s="4"/>
      <c r="L461" s="4"/>
      <c r="M461" s="4"/>
      <c r="N461" s="4"/>
      <c r="O461" s="4"/>
      <c r="P461" s="4"/>
      <c r="Q461" s="152"/>
      <c r="R461" s="152"/>
      <c r="S461" s="152"/>
      <c r="T461" s="152"/>
      <c r="U461" s="152"/>
      <c r="V461" s="152"/>
      <c r="W461" s="152"/>
      <c r="X461" s="152"/>
      <c r="Y461" s="152"/>
      <c r="Z461" s="152"/>
      <c r="AA461" s="152"/>
      <c r="AB461" s="152"/>
      <c r="AC461" s="152"/>
      <c r="AD461" s="152"/>
      <c r="AE461" s="152"/>
      <c r="AF461" s="160"/>
      <c r="AG461" s="160"/>
      <c r="AH461" s="160"/>
      <c r="AI461" s="160"/>
      <c r="AJ461" s="14"/>
    </row>
    <row r="462" spans="1:36">
      <c r="A462" s="4"/>
      <c r="B462" s="4"/>
      <c r="C462" s="4"/>
      <c r="D462" s="4"/>
      <c r="E462" s="4"/>
      <c r="F462" s="4"/>
      <c r="G462" s="4"/>
      <c r="H462" s="4"/>
      <c r="I462" s="4"/>
      <c r="J462" s="4"/>
      <c r="K462" s="4"/>
      <c r="L462" s="4"/>
      <c r="M462" s="4"/>
      <c r="N462" s="4"/>
      <c r="O462" s="4"/>
      <c r="P462" s="4"/>
      <c r="Q462" s="152"/>
      <c r="R462" s="152"/>
      <c r="S462" s="152"/>
      <c r="T462" s="152"/>
      <c r="U462" s="152"/>
      <c r="V462" s="152"/>
      <c r="W462" s="152"/>
      <c r="X462" s="152"/>
      <c r="Y462" s="152"/>
      <c r="Z462" s="152"/>
      <c r="AA462" s="152"/>
      <c r="AB462" s="152"/>
      <c r="AC462" s="152"/>
      <c r="AD462" s="152"/>
      <c r="AE462" s="152"/>
      <c r="AF462" s="160"/>
      <c r="AG462" s="160"/>
      <c r="AH462" s="160"/>
      <c r="AI462" s="160"/>
      <c r="AJ462" s="14"/>
    </row>
    <row r="463" spans="1:36">
      <c r="A463" s="4"/>
      <c r="B463" s="4"/>
      <c r="C463" s="4"/>
      <c r="D463" s="4"/>
      <c r="E463" s="4"/>
      <c r="F463" s="4"/>
      <c r="G463" s="4"/>
      <c r="H463" s="4"/>
      <c r="I463" s="4"/>
      <c r="J463" s="4"/>
      <c r="K463" s="4"/>
      <c r="L463" s="4"/>
      <c r="M463" s="4"/>
      <c r="N463" s="4"/>
      <c r="O463" s="4"/>
      <c r="P463" s="4"/>
      <c r="Q463" s="152"/>
      <c r="R463" s="152"/>
      <c r="S463" s="152"/>
      <c r="T463" s="152"/>
      <c r="U463" s="152"/>
      <c r="V463" s="152"/>
      <c r="W463" s="152"/>
      <c r="X463" s="152"/>
      <c r="Y463" s="152"/>
      <c r="Z463" s="152"/>
      <c r="AA463" s="152"/>
      <c r="AB463" s="152"/>
      <c r="AC463" s="152"/>
      <c r="AD463" s="152"/>
      <c r="AE463" s="152"/>
      <c r="AF463" s="160"/>
      <c r="AG463" s="160"/>
      <c r="AH463" s="160"/>
      <c r="AI463" s="160"/>
      <c r="AJ463" s="14"/>
    </row>
    <row r="464" spans="1:36">
      <c r="A464" s="4"/>
      <c r="B464" s="4"/>
      <c r="C464" s="4"/>
      <c r="D464" s="4"/>
      <c r="E464" s="4"/>
      <c r="F464" s="4"/>
      <c r="G464" s="4"/>
      <c r="H464" s="4"/>
      <c r="I464" s="4"/>
      <c r="J464" s="4"/>
      <c r="K464" s="4"/>
      <c r="L464" s="4"/>
      <c r="M464" s="4"/>
      <c r="N464" s="4"/>
      <c r="O464" s="4"/>
      <c r="P464" s="4"/>
      <c r="Q464" s="152"/>
      <c r="R464" s="152"/>
      <c r="S464" s="152"/>
      <c r="T464" s="152"/>
      <c r="U464" s="152"/>
      <c r="V464" s="152"/>
      <c r="W464" s="152"/>
      <c r="X464" s="152"/>
      <c r="Y464" s="152"/>
      <c r="Z464" s="152"/>
      <c r="AA464" s="152"/>
      <c r="AB464" s="152"/>
      <c r="AC464" s="152"/>
      <c r="AD464" s="152"/>
      <c r="AE464" s="152"/>
      <c r="AF464" s="160"/>
      <c r="AG464" s="160"/>
      <c r="AH464" s="160"/>
      <c r="AI464" s="160"/>
      <c r="AJ464" s="14"/>
    </row>
    <row r="465" spans="1:36">
      <c r="A465" s="4"/>
      <c r="B465" s="4"/>
      <c r="C465" s="4"/>
      <c r="D465" s="4"/>
      <c r="E465" s="4"/>
      <c r="F465" s="4"/>
      <c r="G465" s="4"/>
      <c r="H465" s="4"/>
      <c r="I465" s="4"/>
      <c r="J465" s="4"/>
      <c r="K465" s="4"/>
      <c r="L465" s="4"/>
      <c r="M465" s="4"/>
      <c r="N465" s="4"/>
      <c r="O465" s="4"/>
      <c r="P465" s="4"/>
      <c r="Q465" s="152"/>
      <c r="R465" s="152"/>
      <c r="S465" s="152"/>
      <c r="T465" s="152"/>
      <c r="U465" s="152"/>
      <c r="V465" s="152"/>
      <c r="W465" s="152"/>
      <c r="X465" s="152"/>
      <c r="Y465" s="152"/>
      <c r="Z465" s="152"/>
      <c r="AA465" s="152"/>
      <c r="AB465" s="152"/>
      <c r="AC465" s="152"/>
      <c r="AD465" s="152"/>
      <c r="AE465" s="152"/>
      <c r="AF465" s="160"/>
      <c r="AG465" s="160"/>
      <c r="AH465" s="160"/>
      <c r="AI465" s="160"/>
      <c r="AJ465" s="14"/>
    </row>
    <row r="466" spans="1:36">
      <c r="A466" s="4"/>
      <c r="B466" s="4"/>
      <c r="C466" s="4"/>
      <c r="D466" s="4"/>
      <c r="E466" s="4"/>
      <c r="F466" s="4"/>
      <c r="G466" s="4"/>
      <c r="H466" s="4"/>
      <c r="I466" s="4"/>
      <c r="J466" s="4"/>
      <c r="K466" s="4"/>
      <c r="L466" s="4"/>
      <c r="M466" s="4"/>
      <c r="N466" s="4"/>
      <c r="O466" s="4"/>
      <c r="P466" s="4"/>
      <c r="Q466" s="152"/>
      <c r="R466" s="152"/>
      <c r="S466" s="152"/>
      <c r="T466" s="152"/>
      <c r="U466" s="152"/>
      <c r="V466" s="152"/>
      <c r="W466" s="152"/>
      <c r="X466" s="152"/>
      <c r="Y466" s="152"/>
      <c r="Z466" s="152"/>
      <c r="AA466" s="152"/>
      <c r="AB466" s="152"/>
      <c r="AC466" s="152"/>
      <c r="AD466" s="152"/>
      <c r="AE466" s="152"/>
      <c r="AF466" s="160"/>
      <c r="AG466" s="160"/>
      <c r="AH466" s="160"/>
      <c r="AI466" s="160"/>
      <c r="AJ466" s="14"/>
    </row>
    <row r="467" spans="1:36">
      <c r="A467" s="4"/>
      <c r="B467" s="4"/>
      <c r="C467" s="4"/>
      <c r="D467" s="4"/>
      <c r="E467" s="4"/>
      <c r="F467" s="4"/>
      <c r="G467" s="4"/>
      <c r="H467" s="4"/>
      <c r="I467" s="4"/>
      <c r="J467" s="4"/>
      <c r="K467" s="4"/>
      <c r="L467" s="4"/>
      <c r="M467" s="4"/>
      <c r="N467" s="4"/>
      <c r="O467" s="4"/>
      <c r="P467" s="4"/>
      <c r="Q467" s="152"/>
      <c r="R467" s="152"/>
      <c r="S467" s="152"/>
      <c r="T467" s="152"/>
      <c r="U467" s="152"/>
      <c r="V467" s="152"/>
      <c r="W467" s="152"/>
      <c r="X467" s="152"/>
      <c r="Y467" s="152"/>
      <c r="Z467" s="152"/>
      <c r="AA467" s="152"/>
      <c r="AB467" s="152"/>
      <c r="AC467" s="152"/>
      <c r="AD467" s="152"/>
      <c r="AE467" s="152"/>
      <c r="AF467" s="160"/>
      <c r="AG467" s="160"/>
      <c r="AH467" s="160"/>
      <c r="AI467" s="160"/>
      <c r="AJ467" s="14"/>
    </row>
    <row r="468" spans="1:36">
      <c r="A468" s="4"/>
      <c r="B468" s="4"/>
      <c r="C468" s="4"/>
      <c r="D468" s="4"/>
      <c r="E468" s="4"/>
      <c r="F468" s="4"/>
      <c r="G468" s="4"/>
      <c r="H468" s="4"/>
      <c r="I468" s="4"/>
      <c r="J468" s="4"/>
      <c r="K468" s="4"/>
      <c r="L468" s="4"/>
      <c r="M468" s="4"/>
      <c r="N468" s="4"/>
      <c r="O468" s="4"/>
      <c r="P468" s="4"/>
      <c r="Q468" s="152"/>
      <c r="R468" s="152"/>
      <c r="S468" s="152"/>
      <c r="T468" s="152"/>
      <c r="U468" s="152"/>
      <c r="V468" s="152"/>
      <c r="W468" s="152"/>
      <c r="X468" s="152"/>
      <c r="Y468" s="152"/>
      <c r="Z468" s="152"/>
      <c r="AA468" s="152"/>
      <c r="AB468" s="152"/>
      <c r="AC468" s="152"/>
      <c r="AD468" s="152"/>
      <c r="AE468" s="152"/>
      <c r="AF468" s="160"/>
      <c r="AG468" s="160"/>
      <c r="AH468" s="160"/>
      <c r="AI468" s="160"/>
      <c r="AJ468" s="14"/>
    </row>
    <row r="469" spans="1:36">
      <c r="A469" s="4"/>
      <c r="B469" s="4"/>
      <c r="C469" s="4"/>
      <c r="D469" s="4"/>
      <c r="E469" s="4"/>
      <c r="F469" s="4"/>
      <c r="G469" s="4"/>
      <c r="H469" s="4"/>
      <c r="I469" s="4"/>
      <c r="J469" s="4"/>
      <c r="K469" s="4"/>
      <c r="L469" s="4"/>
      <c r="M469" s="4"/>
      <c r="N469" s="4"/>
      <c r="O469" s="4"/>
      <c r="P469" s="4"/>
      <c r="Q469" s="152"/>
      <c r="R469" s="152"/>
      <c r="S469" s="152"/>
      <c r="T469" s="152"/>
      <c r="U469" s="152"/>
      <c r="V469" s="152"/>
      <c r="W469" s="152"/>
      <c r="X469" s="152"/>
      <c r="Y469" s="152"/>
      <c r="Z469" s="152"/>
      <c r="AA469" s="152"/>
      <c r="AB469" s="152"/>
      <c r="AC469" s="152"/>
      <c r="AD469" s="152"/>
      <c r="AE469" s="152"/>
      <c r="AF469" s="160"/>
      <c r="AG469" s="160"/>
      <c r="AH469" s="160"/>
      <c r="AI469" s="160"/>
      <c r="AJ469" s="14"/>
    </row>
    <row r="470" spans="1:36">
      <c r="A470" s="4"/>
      <c r="B470" s="4"/>
      <c r="C470" s="4"/>
      <c r="D470" s="4"/>
      <c r="E470" s="4"/>
      <c r="F470" s="4"/>
      <c r="G470" s="4"/>
      <c r="H470" s="4"/>
      <c r="I470" s="4"/>
      <c r="J470" s="4"/>
      <c r="K470" s="4"/>
      <c r="L470" s="4"/>
      <c r="M470" s="4"/>
      <c r="N470" s="4"/>
      <c r="O470" s="4"/>
      <c r="P470" s="4"/>
      <c r="Q470" s="152"/>
      <c r="R470" s="152"/>
      <c r="S470" s="152"/>
      <c r="T470" s="152"/>
      <c r="U470" s="152"/>
      <c r="V470" s="152"/>
      <c r="W470" s="152"/>
      <c r="X470" s="152"/>
      <c r="Y470" s="152"/>
      <c r="Z470" s="152"/>
      <c r="AA470" s="152"/>
      <c r="AB470" s="152"/>
      <c r="AC470" s="152"/>
      <c r="AD470" s="152"/>
      <c r="AE470" s="152"/>
      <c r="AF470" s="160"/>
      <c r="AG470" s="160"/>
      <c r="AH470" s="160"/>
      <c r="AI470" s="160"/>
      <c r="AJ470" s="14"/>
    </row>
    <row r="471" spans="1:36">
      <c r="A471" s="4"/>
      <c r="B471" s="4"/>
      <c r="C471" s="4"/>
      <c r="D471" s="4"/>
      <c r="E471" s="4"/>
      <c r="F471" s="4"/>
      <c r="G471" s="4"/>
      <c r="H471" s="4"/>
      <c r="I471" s="4"/>
      <c r="J471" s="4"/>
      <c r="K471" s="4"/>
      <c r="L471" s="4"/>
      <c r="M471" s="4"/>
      <c r="N471" s="4"/>
      <c r="O471" s="4"/>
      <c r="P471" s="4"/>
      <c r="Q471" s="152"/>
      <c r="R471" s="152"/>
      <c r="S471" s="152"/>
      <c r="T471" s="152"/>
      <c r="U471" s="152"/>
      <c r="V471" s="152"/>
      <c r="W471" s="152"/>
      <c r="X471" s="152"/>
      <c r="Y471" s="152"/>
      <c r="Z471" s="152"/>
      <c r="AA471" s="152"/>
      <c r="AB471" s="152"/>
      <c r="AC471" s="152"/>
      <c r="AD471" s="152"/>
      <c r="AE471" s="152"/>
      <c r="AF471" s="160"/>
      <c r="AG471" s="160"/>
      <c r="AH471" s="160"/>
      <c r="AI471" s="160"/>
      <c r="AJ471" s="14"/>
    </row>
    <row r="472" spans="1:36">
      <c r="A472" s="4"/>
      <c r="B472" s="4"/>
      <c r="C472" s="4"/>
      <c r="D472" s="4"/>
      <c r="E472" s="4"/>
      <c r="F472" s="4"/>
      <c r="G472" s="4"/>
      <c r="H472" s="4"/>
      <c r="I472" s="4"/>
      <c r="J472" s="4"/>
      <c r="K472" s="4"/>
      <c r="L472" s="4"/>
      <c r="M472" s="4"/>
      <c r="N472" s="4"/>
      <c r="O472" s="4"/>
      <c r="P472" s="4"/>
      <c r="Q472" s="152"/>
      <c r="R472" s="152"/>
      <c r="S472" s="152"/>
      <c r="T472" s="152"/>
      <c r="U472" s="152"/>
      <c r="V472" s="152"/>
      <c r="W472" s="152"/>
      <c r="X472" s="152"/>
      <c r="Y472" s="152"/>
      <c r="Z472" s="152"/>
      <c r="AA472" s="152"/>
      <c r="AB472" s="152"/>
      <c r="AC472" s="152"/>
      <c r="AD472" s="152"/>
      <c r="AE472" s="152"/>
      <c r="AF472" s="160"/>
      <c r="AG472" s="160"/>
      <c r="AH472" s="160"/>
      <c r="AI472" s="160"/>
      <c r="AJ472" s="14"/>
    </row>
    <row r="473" spans="1:36">
      <c r="A473" s="4"/>
      <c r="B473" s="4"/>
      <c r="C473" s="4"/>
      <c r="D473" s="4"/>
      <c r="E473" s="4"/>
      <c r="F473" s="4"/>
      <c r="G473" s="4"/>
      <c r="H473" s="4"/>
      <c r="I473" s="4"/>
      <c r="J473" s="4"/>
      <c r="K473" s="4"/>
      <c r="L473" s="4"/>
      <c r="M473" s="4"/>
      <c r="N473" s="4"/>
      <c r="O473" s="4"/>
      <c r="P473" s="4"/>
      <c r="Q473" s="152"/>
      <c r="R473" s="152"/>
      <c r="S473" s="152"/>
      <c r="T473" s="152"/>
      <c r="U473" s="152"/>
      <c r="V473" s="152"/>
      <c r="W473" s="152"/>
      <c r="X473" s="152"/>
      <c r="Y473" s="152"/>
      <c r="Z473" s="152"/>
      <c r="AA473" s="152"/>
      <c r="AB473" s="152"/>
      <c r="AC473" s="152"/>
      <c r="AD473" s="152"/>
      <c r="AE473" s="152"/>
      <c r="AF473" s="160"/>
      <c r="AG473" s="160"/>
      <c r="AH473" s="160"/>
      <c r="AI473" s="160"/>
      <c r="AJ473" s="14"/>
    </row>
    <row r="474" spans="1:36">
      <c r="A474" s="4"/>
      <c r="B474" s="4"/>
      <c r="C474" s="4"/>
      <c r="D474" s="4"/>
      <c r="E474" s="4"/>
      <c r="F474" s="4"/>
      <c r="G474" s="4"/>
      <c r="H474" s="4"/>
      <c r="I474" s="4"/>
      <c r="J474" s="4"/>
      <c r="K474" s="4"/>
      <c r="L474" s="4"/>
      <c r="M474" s="4"/>
      <c r="N474" s="4"/>
      <c r="O474" s="4"/>
      <c r="P474" s="4"/>
      <c r="Q474" s="152"/>
      <c r="R474" s="152"/>
      <c r="S474" s="152"/>
      <c r="T474" s="152"/>
      <c r="U474" s="152"/>
      <c r="V474" s="152"/>
      <c r="W474" s="152"/>
      <c r="X474" s="152"/>
      <c r="Y474" s="152"/>
      <c r="Z474" s="152"/>
      <c r="AA474" s="152"/>
      <c r="AB474" s="152"/>
      <c r="AC474" s="152"/>
      <c r="AD474" s="152"/>
      <c r="AE474" s="152"/>
      <c r="AF474" s="160"/>
      <c r="AG474" s="160"/>
      <c r="AH474" s="160"/>
      <c r="AI474" s="160"/>
      <c r="AJ474" s="14"/>
    </row>
    <row r="475" spans="1:36">
      <c r="A475" s="4"/>
      <c r="B475" s="4"/>
      <c r="C475" s="4"/>
      <c r="D475" s="4"/>
      <c r="E475" s="4"/>
      <c r="F475" s="4"/>
      <c r="G475" s="4"/>
      <c r="H475" s="4"/>
      <c r="I475" s="4"/>
      <c r="J475" s="4"/>
      <c r="K475" s="4"/>
      <c r="L475" s="4"/>
      <c r="M475" s="4"/>
      <c r="N475" s="4"/>
      <c r="O475" s="4"/>
      <c r="P475" s="4"/>
      <c r="Q475" s="152"/>
      <c r="R475" s="152"/>
      <c r="S475" s="152"/>
      <c r="T475" s="152"/>
      <c r="U475" s="152"/>
      <c r="V475" s="152"/>
      <c r="W475" s="152"/>
      <c r="X475" s="152"/>
      <c r="Y475" s="152"/>
      <c r="Z475" s="152"/>
      <c r="AA475" s="152"/>
      <c r="AB475" s="152"/>
      <c r="AC475" s="152"/>
      <c r="AD475" s="152"/>
      <c r="AE475" s="152"/>
      <c r="AF475" s="160"/>
      <c r="AG475" s="160"/>
      <c r="AH475" s="160"/>
      <c r="AI475" s="160"/>
      <c r="AJ475" s="14"/>
    </row>
    <row r="476" spans="1:36">
      <c r="A476" s="4"/>
      <c r="B476" s="4"/>
      <c r="C476" s="4"/>
      <c r="D476" s="4"/>
      <c r="E476" s="4"/>
      <c r="F476" s="4"/>
      <c r="G476" s="4"/>
      <c r="H476" s="4"/>
      <c r="I476" s="4"/>
      <c r="J476" s="4"/>
      <c r="K476" s="4"/>
      <c r="L476" s="4"/>
      <c r="M476" s="4"/>
      <c r="N476" s="4"/>
      <c r="O476" s="4"/>
      <c r="P476" s="4"/>
      <c r="Q476" s="152"/>
      <c r="R476" s="152"/>
      <c r="S476" s="152"/>
      <c r="T476" s="152"/>
      <c r="U476" s="152"/>
      <c r="V476" s="152"/>
      <c r="W476" s="152"/>
      <c r="X476" s="152"/>
      <c r="Y476" s="152"/>
      <c r="Z476" s="152"/>
      <c r="AA476" s="152"/>
      <c r="AB476" s="152"/>
      <c r="AC476" s="152"/>
      <c r="AD476" s="152"/>
      <c r="AE476" s="152"/>
      <c r="AF476" s="160"/>
      <c r="AG476" s="160"/>
      <c r="AH476" s="160"/>
      <c r="AI476" s="160"/>
      <c r="AJ476" s="14"/>
    </row>
    <row r="477" spans="1:36">
      <c r="A477" s="4"/>
      <c r="B477" s="4"/>
      <c r="C477" s="4"/>
      <c r="D477" s="4"/>
      <c r="E477" s="4"/>
      <c r="F477" s="4"/>
      <c r="G477" s="4"/>
      <c r="H477" s="4"/>
      <c r="I477" s="4"/>
      <c r="J477" s="4"/>
      <c r="K477" s="4"/>
      <c r="L477" s="4"/>
      <c r="M477" s="4"/>
      <c r="N477" s="4"/>
      <c r="O477" s="4"/>
      <c r="P477" s="4"/>
      <c r="Q477" s="152"/>
      <c r="R477" s="152"/>
      <c r="S477" s="152"/>
      <c r="T477" s="152"/>
      <c r="U477" s="152"/>
      <c r="V477" s="152"/>
      <c r="W477" s="152"/>
      <c r="X477" s="152"/>
      <c r="Y477" s="152"/>
      <c r="Z477" s="152"/>
      <c r="AA477" s="152"/>
      <c r="AB477" s="152"/>
      <c r="AC477" s="152"/>
      <c r="AD477" s="152"/>
      <c r="AE477" s="152"/>
      <c r="AF477" s="160"/>
      <c r="AG477" s="160"/>
      <c r="AH477" s="160"/>
      <c r="AI477" s="160"/>
      <c r="AJ477" s="14"/>
    </row>
    <row r="478" spans="1:36">
      <c r="A478" s="4"/>
      <c r="B478" s="4"/>
      <c r="C478" s="4"/>
      <c r="D478" s="4"/>
      <c r="E478" s="4"/>
      <c r="F478" s="4"/>
      <c r="G478" s="4"/>
      <c r="H478" s="4"/>
      <c r="I478" s="4"/>
      <c r="J478" s="4"/>
      <c r="K478" s="4"/>
      <c r="L478" s="4"/>
      <c r="M478" s="4"/>
      <c r="N478" s="4"/>
      <c r="O478" s="4"/>
      <c r="P478" s="4"/>
      <c r="Q478" s="152"/>
      <c r="R478" s="152"/>
      <c r="S478" s="152"/>
      <c r="T478" s="152"/>
      <c r="U478" s="152"/>
      <c r="V478" s="152"/>
      <c r="W478" s="152"/>
      <c r="X478" s="152"/>
      <c r="Y478" s="152"/>
      <c r="Z478" s="152"/>
      <c r="AA478" s="152"/>
      <c r="AB478" s="152"/>
      <c r="AC478" s="152"/>
      <c r="AD478" s="152"/>
      <c r="AE478" s="152"/>
      <c r="AF478" s="160"/>
      <c r="AG478" s="160"/>
      <c r="AH478" s="160"/>
      <c r="AI478" s="160"/>
      <c r="AJ478" s="14"/>
    </row>
    <row r="479" spans="1:36">
      <c r="A479" s="4"/>
      <c r="B479" s="4"/>
      <c r="C479" s="4"/>
      <c r="D479" s="4"/>
      <c r="E479" s="4"/>
      <c r="F479" s="4"/>
      <c r="G479" s="4"/>
      <c r="H479" s="4"/>
      <c r="I479" s="4"/>
      <c r="J479" s="4"/>
      <c r="K479" s="4"/>
      <c r="L479" s="4"/>
      <c r="M479" s="4"/>
      <c r="N479" s="4"/>
      <c r="O479" s="4"/>
      <c r="P479" s="4"/>
      <c r="Q479" s="152"/>
      <c r="R479" s="152"/>
      <c r="S479" s="152"/>
      <c r="T479" s="152"/>
      <c r="U479" s="152"/>
      <c r="V479" s="152"/>
      <c r="W479" s="152"/>
      <c r="X479" s="152"/>
      <c r="Y479" s="152"/>
      <c r="Z479" s="152"/>
      <c r="AA479" s="152"/>
      <c r="AB479" s="152"/>
      <c r="AC479" s="152"/>
      <c r="AD479" s="152"/>
      <c r="AE479" s="152"/>
      <c r="AF479" s="160"/>
      <c r="AG479" s="160"/>
      <c r="AH479" s="160"/>
      <c r="AI479" s="160"/>
      <c r="AJ479" s="14"/>
    </row>
    <row r="480" spans="1:36">
      <c r="A480" s="4"/>
      <c r="B480" s="4"/>
      <c r="C480" s="4"/>
      <c r="D480" s="4"/>
      <c r="E480" s="4"/>
      <c r="F480" s="4"/>
      <c r="G480" s="4"/>
      <c r="H480" s="4"/>
      <c r="I480" s="4"/>
      <c r="J480" s="4"/>
      <c r="K480" s="4"/>
      <c r="L480" s="4"/>
      <c r="M480" s="4"/>
      <c r="N480" s="4"/>
      <c r="O480" s="4"/>
      <c r="P480" s="4"/>
      <c r="Q480" s="152"/>
      <c r="R480" s="152"/>
      <c r="S480" s="152"/>
      <c r="T480" s="152"/>
      <c r="U480" s="152"/>
      <c r="V480" s="152"/>
      <c r="W480" s="152"/>
      <c r="X480" s="152"/>
      <c r="Y480" s="152"/>
      <c r="Z480" s="152"/>
      <c r="AA480" s="152"/>
      <c r="AB480" s="152"/>
      <c r="AC480" s="152"/>
      <c r="AD480" s="152"/>
      <c r="AE480" s="152"/>
      <c r="AF480" s="160"/>
      <c r="AG480" s="160"/>
      <c r="AH480" s="160"/>
      <c r="AI480" s="160"/>
      <c r="AJ480" s="14"/>
    </row>
    <row r="481" spans="1:36">
      <c r="A481" s="4"/>
      <c r="B481" s="4"/>
      <c r="C481" s="4"/>
      <c r="D481" s="4"/>
      <c r="E481" s="4"/>
      <c r="F481" s="4"/>
      <c r="G481" s="4"/>
      <c r="H481" s="4"/>
      <c r="I481" s="4"/>
      <c r="J481" s="4"/>
      <c r="K481" s="4"/>
      <c r="L481" s="4"/>
      <c r="M481" s="4"/>
      <c r="N481" s="4"/>
      <c r="O481" s="4"/>
      <c r="P481" s="4"/>
      <c r="Q481" s="152"/>
      <c r="R481" s="152"/>
      <c r="S481" s="152"/>
      <c r="T481" s="152"/>
      <c r="U481" s="152"/>
      <c r="V481" s="152"/>
      <c r="W481" s="152"/>
      <c r="X481" s="152"/>
      <c r="Y481" s="152"/>
      <c r="Z481" s="152"/>
      <c r="AA481" s="152"/>
      <c r="AB481" s="152"/>
      <c r="AC481" s="152"/>
      <c r="AD481" s="152"/>
      <c r="AE481" s="152"/>
      <c r="AF481" s="160"/>
      <c r="AG481" s="160"/>
      <c r="AH481" s="160"/>
      <c r="AI481" s="160"/>
      <c r="AJ481" s="14"/>
    </row>
    <row r="482" spans="1:36">
      <c r="A482" s="4"/>
      <c r="B482" s="4"/>
      <c r="C482" s="4"/>
      <c r="D482" s="4"/>
      <c r="E482" s="4"/>
      <c r="F482" s="4"/>
      <c r="G482" s="4"/>
      <c r="H482" s="4"/>
      <c r="I482" s="4"/>
      <c r="J482" s="4"/>
      <c r="K482" s="4"/>
      <c r="L482" s="4"/>
      <c r="M482" s="4"/>
      <c r="N482" s="4"/>
      <c r="O482" s="4"/>
      <c r="P482" s="4"/>
      <c r="Q482" s="152"/>
      <c r="R482" s="152"/>
      <c r="S482" s="152"/>
      <c r="T482" s="152"/>
      <c r="U482" s="152"/>
      <c r="V482" s="152"/>
      <c r="W482" s="152"/>
      <c r="X482" s="152"/>
      <c r="Y482" s="152"/>
      <c r="Z482" s="152"/>
      <c r="AA482" s="152"/>
      <c r="AB482" s="152"/>
      <c r="AC482" s="152"/>
      <c r="AD482" s="152"/>
      <c r="AE482" s="152"/>
      <c r="AF482" s="160"/>
      <c r="AG482" s="160"/>
      <c r="AH482" s="160"/>
      <c r="AI482" s="160"/>
      <c r="AJ482" s="14"/>
    </row>
    <row r="483" spans="1:36">
      <c r="A483" s="4"/>
      <c r="B483" s="4"/>
      <c r="C483" s="4"/>
      <c r="D483" s="4"/>
      <c r="E483" s="4"/>
      <c r="F483" s="4"/>
      <c r="G483" s="4"/>
      <c r="H483" s="4"/>
      <c r="I483" s="4"/>
      <c r="J483" s="4"/>
      <c r="K483" s="4"/>
      <c r="L483" s="4"/>
      <c r="M483" s="4"/>
      <c r="N483" s="4"/>
      <c r="O483" s="4"/>
      <c r="P483" s="4"/>
      <c r="Q483" s="152"/>
      <c r="R483" s="152"/>
      <c r="S483" s="152"/>
      <c r="T483" s="152"/>
      <c r="U483" s="152"/>
      <c r="V483" s="152"/>
      <c r="W483" s="152"/>
      <c r="X483" s="152"/>
      <c r="Y483" s="152"/>
      <c r="Z483" s="152"/>
      <c r="AA483" s="152"/>
      <c r="AB483" s="152"/>
      <c r="AC483" s="152"/>
      <c r="AD483" s="152"/>
      <c r="AE483" s="152"/>
      <c r="AF483" s="160"/>
      <c r="AG483" s="160"/>
      <c r="AH483" s="160"/>
      <c r="AI483" s="160"/>
      <c r="AJ483" s="14"/>
    </row>
    <row r="484" spans="1:36">
      <c r="A484" s="4"/>
      <c r="B484" s="4"/>
      <c r="C484" s="4"/>
      <c r="D484" s="4"/>
      <c r="E484" s="4"/>
      <c r="F484" s="4"/>
      <c r="G484" s="4"/>
      <c r="H484" s="4"/>
      <c r="I484" s="4"/>
      <c r="J484" s="4"/>
      <c r="K484" s="4"/>
      <c r="L484" s="4"/>
      <c r="M484" s="4"/>
      <c r="N484" s="4"/>
      <c r="O484" s="4"/>
      <c r="P484" s="4"/>
      <c r="Q484" s="152"/>
      <c r="R484" s="152"/>
      <c r="S484" s="152"/>
      <c r="T484" s="152"/>
      <c r="U484" s="152"/>
      <c r="V484" s="152"/>
      <c r="W484" s="152"/>
      <c r="X484" s="152"/>
      <c r="Y484" s="152"/>
      <c r="Z484" s="152"/>
      <c r="AA484" s="152"/>
      <c r="AB484" s="152"/>
      <c r="AC484" s="152"/>
      <c r="AD484" s="152"/>
      <c r="AE484" s="152"/>
      <c r="AF484" s="160"/>
      <c r="AG484" s="160"/>
      <c r="AH484" s="160"/>
      <c r="AI484" s="160"/>
      <c r="AJ484" s="14"/>
    </row>
    <row r="485" spans="1:36">
      <c r="A485" s="4"/>
      <c r="B485" s="4"/>
      <c r="C485" s="4"/>
      <c r="D485" s="4"/>
      <c r="E485" s="4"/>
      <c r="F485" s="4"/>
      <c r="G485" s="4"/>
      <c r="H485" s="4"/>
      <c r="I485" s="4"/>
      <c r="J485" s="4"/>
      <c r="K485" s="4"/>
      <c r="L485" s="4"/>
      <c r="M485" s="4"/>
      <c r="N485" s="4"/>
      <c r="O485" s="4"/>
      <c r="P485" s="4"/>
      <c r="Q485" s="152"/>
      <c r="R485" s="152"/>
      <c r="S485" s="152"/>
      <c r="T485" s="152"/>
      <c r="U485" s="152"/>
      <c r="V485" s="152"/>
      <c r="W485" s="152"/>
      <c r="X485" s="152"/>
      <c r="Y485" s="152"/>
      <c r="Z485" s="152"/>
      <c r="AA485" s="152"/>
      <c r="AB485" s="152"/>
      <c r="AC485" s="152"/>
      <c r="AD485" s="152"/>
      <c r="AE485" s="152"/>
      <c r="AF485" s="160"/>
      <c r="AG485" s="160"/>
      <c r="AH485" s="160"/>
      <c r="AI485" s="160"/>
      <c r="AJ485" s="14"/>
    </row>
    <row r="486" spans="1:36">
      <c r="A486" s="4"/>
      <c r="B486" s="4"/>
      <c r="C486" s="4"/>
      <c r="D486" s="4"/>
      <c r="E486" s="4"/>
      <c r="F486" s="4"/>
      <c r="G486" s="4"/>
      <c r="H486" s="4"/>
      <c r="I486" s="4"/>
      <c r="J486" s="4"/>
      <c r="K486" s="4"/>
      <c r="L486" s="4"/>
      <c r="M486" s="4"/>
      <c r="N486" s="4"/>
      <c r="O486" s="4"/>
      <c r="P486" s="4"/>
      <c r="Q486" s="152"/>
      <c r="R486" s="152"/>
      <c r="S486" s="152"/>
      <c r="T486" s="152"/>
      <c r="U486" s="152"/>
      <c r="V486" s="152"/>
      <c r="W486" s="152"/>
      <c r="X486" s="152"/>
      <c r="Y486" s="152"/>
      <c r="Z486" s="152"/>
      <c r="AA486" s="152"/>
      <c r="AB486" s="152"/>
      <c r="AC486" s="152"/>
      <c r="AD486" s="152"/>
      <c r="AE486" s="152"/>
      <c r="AF486" s="160"/>
      <c r="AG486" s="160"/>
      <c r="AH486" s="160"/>
      <c r="AI486" s="160"/>
      <c r="AJ486" s="14"/>
    </row>
    <row r="487" spans="1:36">
      <c r="A487" s="4"/>
      <c r="B487" s="4"/>
      <c r="C487" s="4"/>
      <c r="D487" s="4"/>
      <c r="E487" s="4"/>
      <c r="F487" s="4"/>
      <c r="G487" s="4"/>
      <c r="H487" s="4"/>
      <c r="I487" s="4"/>
      <c r="J487" s="4"/>
      <c r="K487" s="4"/>
      <c r="L487" s="4"/>
      <c r="M487" s="4"/>
      <c r="N487" s="4"/>
      <c r="O487" s="4"/>
      <c r="P487" s="4"/>
      <c r="Q487" s="152"/>
      <c r="R487" s="152"/>
      <c r="S487" s="152"/>
      <c r="T487" s="152"/>
      <c r="U487" s="152"/>
      <c r="V487" s="152"/>
      <c r="W487" s="152"/>
      <c r="X487" s="152"/>
      <c r="Y487" s="152"/>
      <c r="Z487" s="152"/>
      <c r="AA487" s="152"/>
      <c r="AB487" s="152"/>
      <c r="AC487" s="152"/>
      <c r="AD487" s="152"/>
      <c r="AE487" s="152"/>
      <c r="AF487" s="160"/>
      <c r="AG487" s="160"/>
      <c r="AH487" s="160"/>
      <c r="AI487" s="160"/>
      <c r="AJ487" s="14"/>
    </row>
    <row r="488" spans="1:36">
      <c r="A488" s="4"/>
      <c r="B488" s="4"/>
      <c r="C488" s="4"/>
      <c r="D488" s="4"/>
      <c r="E488" s="4"/>
      <c r="F488" s="4"/>
      <c r="G488" s="4"/>
      <c r="H488" s="4"/>
      <c r="I488" s="4"/>
      <c r="J488" s="4"/>
      <c r="K488" s="4"/>
      <c r="L488" s="4"/>
      <c r="M488" s="4"/>
      <c r="N488" s="4"/>
      <c r="O488" s="4"/>
      <c r="P488" s="4"/>
      <c r="Q488" s="152"/>
      <c r="R488" s="152"/>
      <c r="S488" s="152"/>
      <c r="T488" s="152"/>
      <c r="U488" s="152"/>
      <c r="V488" s="152"/>
      <c r="W488" s="152"/>
      <c r="X488" s="152"/>
      <c r="Y488" s="152"/>
      <c r="Z488" s="152"/>
      <c r="AA488" s="152"/>
      <c r="AB488" s="152"/>
      <c r="AC488" s="152"/>
      <c r="AD488" s="152"/>
      <c r="AE488" s="152"/>
      <c r="AF488" s="160"/>
      <c r="AG488" s="160"/>
      <c r="AH488" s="160"/>
      <c r="AI488" s="160"/>
      <c r="AJ488" s="14"/>
    </row>
    <row r="489" spans="1:36">
      <c r="A489" s="4"/>
      <c r="B489" s="4"/>
      <c r="C489" s="4"/>
      <c r="D489" s="4"/>
      <c r="E489" s="4"/>
      <c r="F489" s="4"/>
      <c r="G489" s="4"/>
      <c r="H489" s="4"/>
      <c r="I489" s="4"/>
      <c r="J489" s="4"/>
      <c r="K489" s="4"/>
      <c r="L489" s="4"/>
      <c r="M489" s="4"/>
      <c r="N489" s="4"/>
      <c r="O489" s="4"/>
      <c r="P489" s="4"/>
      <c r="Q489" s="152"/>
      <c r="R489" s="152"/>
      <c r="S489" s="152"/>
      <c r="T489" s="152"/>
      <c r="U489" s="152"/>
      <c r="V489" s="152"/>
      <c r="W489" s="152"/>
      <c r="X489" s="152"/>
      <c r="Y489" s="152"/>
      <c r="Z489" s="152"/>
      <c r="AA489" s="152"/>
      <c r="AB489" s="152"/>
      <c r="AC489" s="152"/>
      <c r="AD489" s="152"/>
      <c r="AE489" s="152"/>
      <c r="AF489" s="160"/>
      <c r="AG489" s="160"/>
      <c r="AH489" s="160"/>
      <c r="AI489" s="160"/>
      <c r="AJ489" s="14"/>
    </row>
    <row r="490" spans="1:36">
      <c r="A490" s="4"/>
      <c r="B490" s="4"/>
      <c r="C490" s="4"/>
      <c r="D490" s="4"/>
      <c r="E490" s="4"/>
      <c r="F490" s="4"/>
      <c r="G490" s="4"/>
      <c r="H490" s="4"/>
      <c r="I490" s="4"/>
      <c r="J490" s="4"/>
      <c r="K490" s="4"/>
      <c r="L490" s="4"/>
      <c r="M490" s="4"/>
      <c r="N490" s="4"/>
      <c r="O490" s="4"/>
      <c r="P490" s="4"/>
      <c r="Q490" s="152"/>
      <c r="R490" s="152"/>
      <c r="S490" s="152"/>
      <c r="T490" s="152"/>
      <c r="U490" s="152"/>
      <c r="V490" s="152"/>
      <c r="W490" s="152"/>
      <c r="X490" s="152"/>
      <c r="Y490" s="152"/>
      <c r="Z490" s="152"/>
      <c r="AA490" s="152"/>
      <c r="AB490" s="152"/>
      <c r="AC490" s="152"/>
      <c r="AD490" s="152"/>
      <c r="AE490" s="152"/>
      <c r="AF490" s="160"/>
      <c r="AG490" s="160"/>
      <c r="AH490" s="160"/>
      <c r="AI490" s="160"/>
      <c r="AJ490" s="14"/>
    </row>
    <row r="491" spans="1:36">
      <c r="A491" s="4"/>
      <c r="B491" s="4"/>
      <c r="C491" s="4"/>
      <c r="D491" s="4"/>
      <c r="E491" s="4"/>
      <c r="F491" s="4"/>
      <c r="G491" s="4"/>
      <c r="H491" s="4"/>
      <c r="I491" s="4"/>
      <c r="J491" s="4"/>
      <c r="K491" s="4"/>
      <c r="L491" s="4"/>
      <c r="M491" s="4"/>
      <c r="N491" s="4"/>
      <c r="O491" s="4"/>
      <c r="P491" s="4"/>
      <c r="Q491" s="152"/>
      <c r="R491" s="152"/>
      <c r="S491" s="152"/>
      <c r="T491" s="152"/>
      <c r="U491" s="152"/>
      <c r="V491" s="152"/>
      <c r="W491" s="152"/>
      <c r="X491" s="152"/>
      <c r="Y491" s="152"/>
      <c r="Z491" s="152"/>
      <c r="AA491" s="152"/>
      <c r="AB491" s="152"/>
      <c r="AC491" s="152"/>
      <c r="AD491" s="152"/>
      <c r="AE491" s="152"/>
      <c r="AF491" s="160"/>
      <c r="AG491" s="160"/>
      <c r="AH491" s="160"/>
      <c r="AI491" s="160"/>
      <c r="AJ491" s="14"/>
    </row>
    <row r="492" spans="1:36">
      <c r="A492" s="4"/>
      <c r="B492" s="4"/>
      <c r="C492" s="4"/>
      <c r="D492" s="4"/>
      <c r="E492" s="4"/>
      <c r="F492" s="4"/>
      <c r="G492" s="4"/>
      <c r="H492" s="4"/>
      <c r="I492" s="4"/>
      <c r="J492" s="4"/>
      <c r="K492" s="4"/>
      <c r="L492" s="4"/>
      <c r="M492" s="4"/>
      <c r="N492" s="4"/>
      <c r="O492" s="4"/>
      <c r="P492" s="4"/>
      <c r="Q492" s="152"/>
      <c r="R492" s="152"/>
      <c r="S492" s="152"/>
      <c r="T492" s="152"/>
      <c r="U492" s="152"/>
      <c r="V492" s="152"/>
      <c r="W492" s="152"/>
      <c r="X492" s="152"/>
      <c r="Y492" s="152"/>
      <c r="Z492" s="152"/>
      <c r="AA492" s="152"/>
      <c r="AB492" s="152"/>
      <c r="AC492" s="152"/>
      <c r="AD492" s="152"/>
      <c r="AE492" s="152"/>
      <c r="AF492" s="160"/>
      <c r="AG492" s="160"/>
      <c r="AH492" s="160"/>
      <c r="AI492" s="160"/>
      <c r="AJ492" s="14"/>
    </row>
    <row r="493" spans="1:36">
      <c r="A493" s="4"/>
      <c r="B493" s="4"/>
      <c r="C493" s="4"/>
      <c r="D493" s="4"/>
      <c r="E493" s="4"/>
      <c r="F493" s="4"/>
      <c r="G493" s="4"/>
      <c r="H493" s="4"/>
      <c r="I493" s="4"/>
      <c r="J493" s="4"/>
      <c r="K493" s="4"/>
      <c r="L493" s="4"/>
      <c r="M493" s="4"/>
      <c r="N493" s="4"/>
      <c r="O493" s="4"/>
      <c r="P493" s="4"/>
      <c r="Q493" s="152"/>
      <c r="R493" s="152"/>
      <c r="S493" s="152"/>
      <c r="T493" s="152"/>
      <c r="U493" s="152"/>
      <c r="V493" s="152"/>
      <c r="W493" s="152"/>
      <c r="X493" s="152"/>
      <c r="Y493" s="152"/>
      <c r="Z493" s="152"/>
      <c r="AA493" s="152"/>
      <c r="AB493" s="152"/>
      <c r="AC493" s="152"/>
      <c r="AD493" s="152"/>
      <c r="AE493" s="152"/>
      <c r="AF493" s="160"/>
      <c r="AG493" s="160"/>
      <c r="AH493" s="160"/>
      <c r="AI493" s="160"/>
      <c r="AJ493" s="14"/>
    </row>
    <row r="494" spans="1:36">
      <c r="A494" s="4"/>
      <c r="B494" s="4"/>
      <c r="C494" s="4"/>
      <c r="D494" s="4"/>
      <c r="E494" s="4"/>
      <c r="F494" s="4"/>
      <c r="G494" s="4"/>
      <c r="H494" s="4"/>
      <c r="I494" s="4"/>
      <c r="J494" s="4"/>
      <c r="K494" s="4"/>
      <c r="L494" s="4"/>
      <c r="M494" s="4"/>
      <c r="N494" s="4"/>
      <c r="O494" s="4"/>
      <c r="P494" s="4"/>
      <c r="Q494" s="152"/>
      <c r="R494" s="152"/>
      <c r="S494" s="152"/>
      <c r="T494" s="152"/>
      <c r="U494" s="152"/>
      <c r="V494" s="152"/>
      <c r="W494" s="152"/>
      <c r="X494" s="152"/>
      <c r="Y494" s="152"/>
      <c r="Z494" s="152"/>
      <c r="AA494" s="152"/>
      <c r="AB494" s="152"/>
      <c r="AC494" s="152"/>
      <c r="AD494" s="152"/>
      <c r="AE494" s="152"/>
      <c r="AF494" s="160"/>
      <c r="AG494" s="160"/>
      <c r="AH494" s="160"/>
      <c r="AI494" s="160"/>
      <c r="AJ494" s="14"/>
    </row>
    <row r="495" spans="1:36">
      <c r="A495" s="4"/>
      <c r="B495" s="4"/>
      <c r="C495" s="4"/>
      <c r="D495" s="4"/>
      <c r="E495" s="4"/>
      <c r="F495" s="4"/>
      <c r="G495" s="4"/>
      <c r="H495" s="4"/>
      <c r="I495" s="4"/>
      <c r="J495" s="4"/>
      <c r="K495" s="4"/>
      <c r="L495" s="4"/>
      <c r="M495" s="4"/>
      <c r="N495" s="4"/>
      <c r="O495" s="4"/>
      <c r="P495" s="4"/>
      <c r="Q495" s="152"/>
      <c r="R495" s="152"/>
      <c r="S495" s="152"/>
      <c r="T495" s="152"/>
      <c r="U495" s="152"/>
      <c r="V495" s="152"/>
      <c r="W495" s="152"/>
      <c r="X495" s="152"/>
      <c r="Y495" s="152"/>
      <c r="Z495" s="152"/>
      <c r="AA495" s="152"/>
      <c r="AB495" s="152"/>
      <c r="AC495" s="152"/>
      <c r="AD495" s="152"/>
      <c r="AE495" s="152"/>
      <c r="AF495" s="160"/>
      <c r="AG495" s="160"/>
      <c r="AH495" s="160"/>
      <c r="AI495" s="160"/>
      <c r="AJ495" s="14"/>
    </row>
    <row r="496" spans="1:36">
      <c r="A496" s="4"/>
      <c r="B496" s="4"/>
      <c r="C496" s="4"/>
      <c r="D496" s="4"/>
      <c r="E496" s="4"/>
      <c r="F496" s="4"/>
      <c r="G496" s="4"/>
      <c r="H496" s="4"/>
      <c r="I496" s="4"/>
      <c r="J496" s="4"/>
      <c r="K496" s="4"/>
      <c r="L496" s="4"/>
      <c r="M496" s="4"/>
      <c r="N496" s="4"/>
      <c r="O496" s="4"/>
      <c r="P496" s="4"/>
      <c r="Q496" s="152"/>
      <c r="R496" s="152"/>
      <c r="S496" s="152"/>
      <c r="T496" s="152"/>
      <c r="U496" s="152"/>
      <c r="V496" s="152"/>
      <c r="W496" s="152"/>
      <c r="X496" s="152"/>
      <c r="Y496" s="152"/>
      <c r="Z496" s="152"/>
      <c r="AA496" s="152"/>
      <c r="AB496" s="152"/>
      <c r="AC496" s="152"/>
      <c r="AD496" s="152"/>
      <c r="AE496" s="152"/>
      <c r="AF496" s="160"/>
      <c r="AG496" s="160"/>
      <c r="AH496" s="160"/>
      <c r="AI496" s="160"/>
      <c r="AJ496" s="14"/>
    </row>
    <row r="497" spans="1:36">
      <c r="A497" s="4"/>
      <c r="B497" s="4"/>
      <c r="C497" s="4"/>
      <c r="D497" s="4"/>
      <c r="E497" s="4"/>
      <c r="F497" s="4"/>
      <c r="G497" s="4"/>
      <c r="H497" s="4"/>
      <c r="I497" s="4"/>
      <c r="J497" s="4"/>
      <c r="K497" s="4"/>
      <c r="L497" s="4"/>
      <c r="M497" s="4"/>
      <c r="N497" s="4"/>
      <c r="O497" s="4"/>
      <c r="P497" s="4"/>
      <c r="Q497" s="152"/>
      <c r="R497" s="152"/>
      <c r="S497" s="152"/>
      <c r="T497" s="152"/>
      <c r="U497" s="152"/>
      <c r="V497" s="152"/>
      <c r="W497" s="152"/>
      <c r="X497" s="152"/>
      <c r="Y497" s="152"/>
      <c r="Z497" s="152"/>
      <c r="AA497" s="152"/>
      <c r="AB497" s="152"/>
      <c r="AC497" s="152"/>
      <c r="AD497" s="152"/>
      <c r="AE497" s="152"/>
      <c r="AF497" s="160"/>
      <c r="AG497" s="160"/>
      <c r="AH497" s="160"/>
      <c r="AI497" s="160"/>
      <c r="AJ497" s="14"/>
    </row>
    <row r="498" spans="1:36">
      <c r="A498" s="4"/>
      <c r="B498" s="4"/>
      <c r="C498" s="4"/>
      <c r="D498" s="4"/>
      <c r="E498" s="4"/>
      <c r="F498" s="4"/>
      <c r="G498" s="4"/>
      <c r="H498" s="4"/>
      <c r="I498" s="4"/>
      <c r="J498" s="4"/>
      <c r="K498" s="4"/>
      <c r="L498" s="4"/>
      <c r="M498" s="4"/>
      <c r="N498" s="4"/>
      <c r="O498" s="4"/>
      <c r="P498" s="4"/>
      <c r="Q498" s="152"/>
      <c r="R498" s="152"/>
      <c r="S498" s="152"/>
      <c r="T498" s="152"/>
      <c r="U498" s="152"/>
      <c r="V498" s="152"/>
      <c r="W498" s="152"/>
      <c r="X498" s="152"/>
      <c r="Y498" s="152"/>
      <c r="Z498" s="152"/>
      <c r="AA498" s="152"/>
      <c r="AB498" s="152"/>
      <c r="AC498" s="152"/>
      <c r="AD498" s="152"/>
      <c r="AE498" s="152"/>
      <c r="AF498" s="160"/>
      <c r="AG498" s="160"/>
      <c r="AH498" s="160"/>
      <c r="AI498" s="160"/>
      <c r="AJ498" s="14"/>
    </row>
    <row r="499" spans="1:36">
      <c r="A499" s="4"/>
      <c r="B499" s="4"/>
      <c r="C499" s="4"/>
      <c r="D499" s="4"/>
      <c r="E499" s="4"/>
      <c r="F499" s="4"/>
      <c r="G499" s="4"/>
      <c r="H499" s="4"/>
      <c r="I499" s="4"/>
      <c r="J499" s="4"/>
      <c r="K499" s="4"/>
      <c r="L499" s="4"/>
      <c r="M499" s="4"/>
      <c r="N499" s="4"/>
      <c r="O499" s="4"/>
      <c r="P499" s="4"/>
      <c r="Q499" s="152"/>
      <c r="R499" s="152"/>
      <c r="S499" s="152"/>
      <c r="T499" s="152"/>
      <c r="U499" s="152"/>
      <c r="V499" s="152"/>
      <c r="W499" s="152"/>
      <c r="X499" s="152"/>
      <c r="Y499" s="152"/>
      <c r="Z499" s="152"/>
      <c r="AA499" s="152"/>
      <c r="AB499" s="152"/>
      <c r="AC499" s="152"/>
      <c r="AD499" s="152"/>
      <c r="AE499" s="152"/>
      <c r="AF499" s="160"/>
      <c r="AG499" s="160"/>
      <c r="AH499" s="160"/>
      <c r="AI499" s="160"/>
      <c r="AJ499" s="14"/>
    </row>
    <row r="500" spans="1:36">
      <c r="A500" s="4"/>
      <c r="B500" s="4"/>
      <c r="C500" s="4"/>
      <c r="D500" s="4"/>
      <c r="E500" s="4"/>
      <c r="F500" s="4"/>
      <c r="G500" s="4"/>
      <c r="H500" s="4"/>
      <c r="I500" s="4"/>
      <c r="J500" s="4"/>
      <c r="K500" s="4"/>
      <c r="L500" s="4"/>
      <c r="M500" s="4"/>
      <c r="N500" s="4"/>
      <c r="O500" s="4"/>
      <c r="P500" s="4"/>
      <c r="Q500" s="152"/>
      <c r="R500" s="152"/>
      <c r="S500" s="152"/>
      <c r="T500" s="152"/>
      <c r="U500" s="152"/>
      <c r="V500" s="152"/>
      <c r="W500" s="152"/>
      <c r="X500" s="152"/>
      <c r="Y500" s="152"/>
      <c r="Z500" s="152"/>
      <c r="AA500" s="152"/>
      <c r="AB500" s="152"/>
      <c r="AC500" s="152"/>
      <c r="AD500" s="152"/>
      <c r="AE500" s="152"/>
      <c r="AF500" s="160"/>
      <c r="AG500" s="160"/>
      <c r="AH500" s="160"/>
      <c r="AI500" s="160"/>
      <c r="AJ500" s="14"/>
    </row>
    <row r="501" spans="1:36">
      <c r="A501" s="4"/>
      <c r="B501" s="4"/>
      <c r="C501" s="4"/>
      <c r="D501" s="4"/>
      <c r="E501" s="4"/>
      <c r="F501" s="4"/>
      <c r="G501" s="4"/>
      <c r="H501" s="4"/>
      <c r="I501" s="4"/>
      <c r="J501" s="4"/>
      <c r="K501" s="4"/>
      <c r="L501" s="4"/>
      <c r="M501" s="4"/>
      <c r="N501" s="4"/>
      <c r="O501" s="4"/>
      <c r="P501" s="4"/>
      <c r="Q501" s="152"/>
      <c r="R501" s="152"/>
      <c r="S501" s="152"/>
      <c r="T501" s="152"/>
      <c r="U501" s="152"/>
      <c r="V501" s="152"/>
      <c r="W501" s="152"/>
      <c r="X501" s="152"/>
      <c r="Y501" s="152"/>
      <c r="Z501" s="152"/>
      <c r="AA501" s="152"/>
      <c r="AB501" s="152"/>
      <c r="AC501" s="152"/>
      <c r="AD501" s="152"/>
      <c r="AE501" s="152"/>
      <c r="AF501" s="160"/>
      <c r="AG501" s="160"/>
      <c r="AH501" s="160"/>
      <c r="AI501" s="160"/>
      <c r="AJ501" s="14"/>
    </row>
    <row r="502" spans="1:36">
      <c r="A502" s="4"/>
      <c r="B502" s="4"/>
      <c r="C502" s="4"/>
      <c r="D502" s="4"/>
      <c r="E502" s="4"/>
      <c r="F502" s="4"/>
      <c r="G502" s="4"/>
      <c r="H502" s="4"/>
      <c r="I502" s="4"/>
      <c r="J502" s="4"/>
      <c r="K502" s="4"/>
      <c r="L502" s="4"/>
      <c r="M502" s="4"/>
      <c r="N502" s="4"/>
      <c r="O502" s="4"/>
      <c r="P502" s="4"/>
      <c r="Q502" s="152"/>
      <c r="R502" s="152"/>
      <c r="S502" s="152"/>
      <c r="T502" s="152"/>
      <c r="U502" s="152"/>
      <c r="V502" s="152"/>
      <c r="W502" s="152"/>
      <c r="X502" s="152"/>
      <c r="Y502" s="152"/>
      <c r="Z502" s="152"/>
      <c r="AA502" s="152"/>
      <c r="AB502" s="152"/>
      <c r="AC502" s="152"/>
      <c r="AD502" s="152"/>
      <c r="AE502" s="152"/>
      <c r="AF502" s="160"/>
      <c r="AG502" s="160"/>
      <c r="AH502" s="160"/>
      <c r="AI502" s="160"/>
      <c r="AJ502" s="14"/>
    </row>
    <row r="503" spans="1:36">
      <c r="A503" s="4"/>
      <c r="B503" s="4"/>
      <c r="C503" s="4"/>
      <c r="D503" s="4"/>
      <c r="E503" s="4"/>
      <c r="F503" s="4"/>
      <c r="G503" s="4"/>
      <c r="H503" s="4"/>
      <c r="I503" s="4"/>
      <c r="J503" s="4"/>
      <c r="K503" s="4"/>
      <c r="L503" s="4"/>
      <c r="M503" s="4"/>
      <c r="N503" s="4"/>
      <c r="O503" s="4"/>
      <c r="P503" s="4"/>
      <c r="Q503" s="152"/>
      <c r="R503" s="152"/>
      <c r="S503" s="152"/>
      <c r="T503" s="152"/>
      <c r="U503" s="152"/>
      <c r="V503" s="152"/>
      <c r="W503" s="152"/>
      <c r="X503" s="152"/>
      <c r="Y503" s="152"/>
      <c r="Z503" s="152"/>
      <c r="AA503" s="152"/>
      <c r="AB503" s="152"/>
      <c r="AC503" s="152"/>
      <c r="AD503" s="152"/>
      <c r="AE503" s="152"/>
      <c r="AF503" s="160"/>
      <c r="AG503" s="160"/>
      <c r="AH503" s="160"/>
      <c r="AI503" s="160"/>
      <c r="AJ503" s="14"/>
    </row>
    <row r="504" spans="1:36">
      <c r="A504" s="4"/>
      <c r="B504" s="4"/>
      <c r="C504" s="4"/>
      <c r="D504" s="4"/>
      <c r="E504" s="4"/>
      <c r="F504" s="4"/>
      <c r="G504" s="4"/>
      <c r="H504" s="4"/>
      <c r="I504" s="4"/>
      <c r="J504" s="4"/>
      <c r="K504" s="4"/>
      <c r="L504" s="4"/>
      <c r="M504" s="4"/>
      <c r="N504" s="4"/>
      <c r="O504" s="4"/>
      <c r="P504" s="4"/>
      <c r="Q504" s="152"/>
      <c r="R504" s="152"/>
      <c r="S504" s="152"/>
      <c r="T504" s="152"/>
      <c r="U504" s="152"/>
      <c r="V504" s="152"/>
      <c r="W504" s="152"/>
      <c r="X504" s="152"/>
      <c r="Y504" s="152"/>
      <c r="Z504" s="152"/>
      <c r="AA504" s="152"/>
      <c r="AB504" s="152"/>
      <c r="AC504" s="152"/>
      <c r="AD504" s="152"/>
      <c r="AE504" s="152"/>
      <c r="AF504" s="160"/>
      <c r="AG504" s="160"/>
      <c r="AH504" s="160"/>
      <c r="AI504" s="160"/>
      <c r="AJ504" s="14"/>
    </row>
    <row r="505" spans="1:36">
      <c r="A505" s="4"/>
      <c r="B505" s="4"/>
      <c r="C505" s="4"/>
      <c r="D505" s="4"/>
      <c r="E505" s="4"/>
      <c r="F505" s="4"/>
      <c r="G505" s="4"/>
      <c r="H505" s="4"/>
      <c r="I505" s="4"/>
      <c r="J505" s="4"/>
      <c r="K505" s="4"/>
      <c r="L505" s="4"/>
      <c r="M505" s="4"/>
      <c r="N505" s="4"/>
      <c r="O505" s="4"/>
      <c r="P505" s="4"/>
      <c r="Q505" s="152"/>
      <c r="R505" s="152"/>
      <c r="S505" s="152"/>
      <c r="T505" s="152"/>
      <c r="U505" s="152"/>
      <c r="V505" s="152"/>
      <c r="W505" s="152"/>
      <c r="X505" s="152"/>
      <c r="Y505" s="152"/>
      <c r="Z505" s="152"/>
      <c r="AA505" s="152"/>
      <c r="AB505" s="152"/>
      <c r="AC505" s="152"/>
      <c r="AD505" s="152"/>
      <c r="AE505" s="152"/>
      <c r="AF505" s="160"/>
      <c r="AG505" s="160"/>
      <c r="AH505" s="160"/>
      <c r="AI505" s="160"/>
      <c r="AJ505" s="14"/>
    </row>
    <row r="506" spans="1:36">
      <c r="A506" s="4"/>
      <c r="B506" s="4"/>
      <c r="C506" s="4"/>
      <c r="D506" s="4"/>
      <c r="E506" s="4"/>
      <c r="F506" s="4"/>
      <c r="G506" s="4"/>
      <c r="H506" s="4"/>
      <c r="I506" s="4"/>
      <c r="J506" s="4"/>
      <c r="K506" s="4"/>
      <c r="L506" s="4"/>
      <c r="M506" s="4"/>
      <c r="N506" s="4"/>
      <c r="O506" s="4"/>
      <c r="P506" s="4"/>
      <c r="Q506" s="152"/>
      <c r="R506" s="152"/>
      <c r="S506" s="152"/>
      <c r="T506" s="152"/>
      <c r="U506" s="152"/>
      <c r="V506" s="152"/>
      <c r="W506" s="152"/>
      <c r="X506" s="152"/>
      <c r="Y506" s="152"/>
      <c r="Z506" s="152"/>
      <c r="AA506" s="152"/>
      <c r="AB506" s="152"/>
      <c r="AC506" s="152"/>
      <c r="AD506" s="152"/>
      <c r="AE506" s="152"/>
      <c r="AF506" s="160"/>
      <c r="AG506" s="160"/>
      <c r="AH506" s="160"/>
      <c r="AI506" s="160"/>
      <c r="AJ506" s="14"/>
    </row>
    <row r="507" spans="1:36">
      <c r="A507" s="4"/>
      <c r="B507" s="4"/>
      <c r="C507" s="4"/>
      <c r="D507" s="4"/>
      <c r="E507" s="4"/>
      <c r="F507" s="4"/>
      <c r="G507" s="4"/>
      <c r="H507" s="4"/>
      <c r="I507" s="4"/>
      <c r="J507" s="4"/>
      <c r="K507" s="4"/>
      <c r="L507" s="4"/>
      <c r="M507" s="4"/>
      <c r="N507" s="4"/>
      <c r="O507" s="4"/>
      <c r="P507" s="4"/>
      <c r="Q507" s="152"/>
      <c r="R507" s="152"/>
      <c r="S507" s="152"/>
      <c r="T507" s="152"/>
      <c r="U507" s="152"/>
      <c r="V507" s="152"/>
      <c r="W507" s="152"/>
      <c r="X507" s="152"/>
      <c r="Y507" s="152"/>
      <c r="Z507" s="152"/>
      <c r="AA507" s="152"/>
      <c r="AB507" s="152"/>
      <c r="AC507" s="152"/>
      <c r="AD507" s="152"/>
      <c r="AE507" s="152"/>
      <c r="AF507" s="160"/>
      <c r="AG507" s="160"/>
      <c r="AH507" s="160"/>
      <c r="AI507" s="160"/>
      <c r="AJ507" s="14"/>
    </row>
    <row r="508" spans="1:36">
      <c r="A508" s="4"/>
      <c r="B508" s="4"/>
      <c r="C508" s="4"/>
      <c r="D508" s="4"/>
      <c r="E508" s="4"/>
      <c r="F508" s="4"/>
      <c r="G508" s="4"/>
      <c r="H508" s="4"/>
      <c r="I508" s="4"/>
      <c r="J508" s="4"/>
      <c r="K508" s="4"/>
      <c r="L508" s="4"/>
      <c r="M508" s="4"/>
      <c r="N508" s="4"/>
      <c r="O508" s="4"/>
      <c r="P508" s="4"/>
      <c r="Q508" s="152"/>
      <c r="R508" s="152"/>
      <c r="S508" s="152"/>
      <c r="T508" s="152"/>
      <c r="U508" s="152"/>
      <c r="V508" s="152"/>
      <c r="W508" s="152"/>
      <c r="X508" s="152"/>
      <c r="Y508" s="152"/>
      <c r="Z508" s="152"/>
      <c r="AA508" s="152"/>
      <c r="AB508" s="152"/>
      <c r="AC508" s="152"/>
      <c r="AD508" s="152"/>
      <c r="AE508" s="152"/>
      <c r="AF508" s="160"/>
      <c r="AG508" s="160"/>
      <c r="AH508" s="160"/>
      <c r="AI508" s="160"/>
      <c r="AJ508" s="14"/>
    </row>
    <row r="509" spans="1:36">
      <c r="A509" s="4"/>
      <c r="B509" s="4"/>
      <c r="C509" s="4"/>
      <c r="D509" s="4"/>
      <c r="E509" s="4"/>
      <c r="F509" s="4"/>
      <c r="G509" s="4"/>
      <c r="H509" s="4"/>
      <c r="I509" s="4"/>
      <c r="J509" s="4"/>
      <c r="K509" s="4"/>
      <c r="L509" s="4"/>
      <c r="M509" s="4"/>
      <c r="N509" s="4"/>
      <c r="O509" s="4"/>
      <c r="P509" s="4"/>
      <c r="Q509" s="152"/>
      <c r="R509" s="152"/>
      <c r="S509" s="152"/>
      <c r="T509" s="152"/>
      <c r="U509" s="152"/>
      <c r="V509" s="152"/>
      <c r="W509" s="152"/>
      <c r="X509" s="152"/>
      <c r="Y509" s="152"/>
      <c r="Z509" s="152"/>
      <c r="AA509" s="152"/>
      <c r="AB509" s="152"/>
      <c r="AC509" s="152"/>
      <c r="AD509" s="152"/>
      <c r="AE509" s="152"/>
      <c r="AF509" s="160"/>
      <c r="AG509" s="160"/>
      <c r="AH509" s="160"/>
      <c r="AI509" s="160"/>
      <c r="AJ509" s="14"/>
    </row>
    <row r="510" spans="1:36">
      <c r="A510" s="4"/>
      <c r="B510" s="4"/>
      <c r="C510" s="4"/>
      <c r="D510" s="4"/>
      <c r="E510" s="4"/>
      <c r="F510" s="4"/>
      <c r="G510" s="4"/>
      <c r="H510" s="4"/>
      <c r="I510" s="4"/>
      <c r="J510" s="4"/>
      <c r="K510" s="4"/>
      <c r="L510" s="4"/>
      <c r="M510" s="4"/>
      <c r="N510" s="4"/>
      <c r="O510" s="4"/>
      <c r="P510" s="4"/>
      <c r="Q510" s="152"/>
      <c r="R510" s="152"/>
      <c r="S510" s="152"/>
      <c r="T510" s="152"/>
      <c r="U510" s="152"/>
      <c r="V510" s="152"/>
      <c r="W510" s="152"/>
      <c r="X510" s="152"/>
      <c r="Y510" s="152"/>
      <c r="Z510" s="152"/>
      <c r="AA510" s="152"/>
      <c r="AB510" s="152"/>
      <c r="AC510" s="152"/>
      <c r="AD510" s="152"/>
      <c r="AE510" s="152"/>
      <c r="AF510" s="160"/>
      <c r="AG510" s="160"/>
      <c r="AH510" s="160"/>
      <c r="AI510" s="160"/>
      <c r="AJ510" s="14"/>
    </row>
    <row r="511" spans="1:36">
      <c r="A511" s="4"/>
      <c r="B511" s="4"/>
      <c r="C511" s="4"/>
      <c r="D511" s="4"/>
      <c r="E511" s="4"/>
      <c r="F511" s="4"/>
      <c r="G511" s="4"/>
      <c r="H511" s="4"/>
      <c r="I511" s="4"/>
      <c r="J511" s="4"/>
      <c r="K511" s="4"/>
      <c r="L511" s="4"/>
      <c r="M511" s="4"/>
      <c r="N511" s="4"/>
      <c r="O511" s="4"/>
      <c r="P511" s="4"/>
      <c r="Q511" s="152"/>
      <c r="R511" s="152"/>
      <c r="S511" s="152"/>
      <c r="T511" s="152"/>
      <c r="U511" s="152"/>
      <c r="V511" s="152"/>
      <c r="W511" s="152"/>
      <c r="X511" s="152"/>
      <c r="Y511" s="152"/>
      <c r="Z511" s="152"/>
      <c r="AA511" s="152"/>
      <c r="AB511" s="152"/>
      <c r="AC511" s="152"/>
      <c r="AD511" s="152"/>
      <c r="AE511" s="152"/>
      <c r="AF511" s="160"/>
      <c r="AG511" s="160"/>
      <c r="AH511" s="160"/>
      <c r="AI511" s="160"/>
      <c r="AJ511" s="14"/>
    </row>
    <row r="512" spans="1:36">
      <c r="A512" s="4"/>
      <c r="B512" s="4"/>
      <c r="C512" s="4"/>
      <c r="D512" s="4"/>
      <c r="E512" s="4"/>
      <c r="F512" s="4"/>
      <c r="G512" s="4"/>
      <c r="H512" s="4"/>
      <c r="I512" s="4"/>
      <c r="J512" s="4"/>
      <c r="K512" s="4"/>
      <c r="L512" s="4"/>
      <c r="M512" s="4"/>
      <c r="N512" s="4"/>
      <c r="O512" s="4"/>
      <c r="P512" s="4"/>
      <c r="Q512" s="152"/>
      <c r="R512" s="152"/>
      <c r="S512" s="152"/>
      <c r="T512" s="152"/>
      <c r="U512" s="152"/>
      <c r="V512" s="152"/>
      <c r="W512" s="152"/>
      <c r="X512" s="152"/>
      <c r="Y512" s="152"/>
      <c r="Z512" s="152"/>
      <c r="AA512" s="152"/>
      <c r="AB512" s="152"/>
      <c r="AC512" s="152"/>
      <c r="AD512" s="152"/>
      <c r="AE512" s="152"/>
      <c r="AF512" s="160"/>
      <c r="AG512" s="160"/>
      <c r="AH512" s="160"/>
      <c r="AI512" s="160"/>
      <c r="AJ512" s="14"/>
    </row>
    <row r="513" spans="1:36">
      <c r="A513" s="4"/>
      <c r="B513" s="4"/>
      <c r="C513" s="4"/>
      <c r="D513" s="4"/>
      <c r="E513" s="4"/>
      <c r="F513" s="4"/>
      <c r="G513" s="4"/>
      <c r="H513" s="4"/>
      <c r="I513" s="4"/>
      <c r="J513" s="4"/>
      <c r="K513" s="4"/>
      <c r="L513" s="4"/>
      <c r="M513" s="4"/>
      <c r="N513" s="4"/>
      <c r="O513" s="4"/>
      <c r="P513" s="4"/>
      <c r="Q513" s="152"/>
      <c r="R513" s="152"/>
      <c r="S513" s="152"/>
      <c r="T513" s="152"/>
      <c r="U513" s="152"/>
      <c r="V513" s="152"/>
      <c r="W513" s="152"/>
      <c r="X513" s="152"/>
      <c r="Y513" s="152"/>
      <c r="Z513" s="152"/>
      <c r="AA513" s="152"/>
      <c r="AB513" s="152"/>
      <c r="AC513" s="152"/>
      <c r="AD513" s="152"/>
      <c r="AE513" s="152"/>
      <c r="AF513" s="160"/>
      <c r="AG513" s="160"/>
      <c r="AH513" s="160"/>
      <c r="AI513" s="160"/>
      <c r="AJ513" s="14"/>
    </row>
    <row r="514" spans="1:36">
      <c r="A514" s="4"/>
      <c r="B514" s="4"/>
      <c r="C514" s="4"/>
      <c r="D514" s="4"/>
      <c r="E514" s="4"/>
      <c r="F514" s="4"/>
      <c r="G514" s="4"/>
      <c r="H514" s="4"/>
      <c r="I514" s="4"/>
      <c r="J514" s="4"/>
      <c r="K514" s="4"/>
      <c r="L514" s="4"/>
      <c r="M514" s="4"/>
      <c r="N514" s="4"/>
      <c r="O514" s="4"/>
      <c r="P514" s="4"/>
      <c r="Q514" s="152"/>
      <c r="R514" s="152"/>
      <c r="S514" s="152"/>
      <c r="T514" s="152"/>
      <c r="U514" s="152"/>
      <c r="V514" s="152"/>
      <c r="W514" s="152"/>
      <c r="X514" s="152"/>
      <c r="Y514" s="152"/>
      <c r="Z514" s="152"/>
      <c r="AA514" s="152"/>
      <c r="AB514" s="152"/>
      <c r="AC514" s="152"/>
      <c r="AD514" s="152"/>
      <c r="AE514" s="152"/>
      <c r="AF514" s="160"/>
      <c r="AG514" s="160"/>
      <c r="AH514" s="160"/>
      <c r="AI514" s="160"/>
      <c r="AJ514" s="14"/>
    </row>
    <row r="515" spans="1:36">
      <c r="A515" s="4"/>
      <c r="B515" s="4"/>
      <c r="C515" s="4"/>
      <c r="D515" s="4"/>
      <c r="E515" s="4"/>
      <c r="F515" s="4"/>
      <c r="G515" s="4"/>
      <c r="H515" s="4"/>
      <c r="I515" s="4"/>
      <c r="J515" s="4"/>
      <c r="K515" s="4"/>
      <c r="L515" s="4"/>
      <c r="M515" s="4"/>
      <c r="N515" s="4"/>
      <c r="O515" s="4"/>
      <c r="P515" s="4"/>
      <c r="Q515" s="152"/>
      <c r="R515" s="152"/>
      <c r="S515" s="152"/>
      <c r="T515" s="152"/>
      <c r="U515" s="152"/>
      <c r="V515" s="152"/>
      <c r="W515" s="152"/>
      <c r="X515" s="152"/>
      <c r="Y515" s="152"/>
      <c r="Z515" s="152"/>
      <c r="AA515" s="152"/>
      <c r="AB515" s="152"/>
      <c r="AC515" s="152"/>
      <c r="AD515" s="152"/>
      <c r="AE515" s="152"/>
      <c r="AF515" s="160"/>
      <c r="AG515" s="160"/>
      <c r="AH515" s="160"/>
      <c r="AI515" s="160"/>
      <c r="AJ515" s="14"/>
    </row>
    <row r="516" spans="1:36">
      <c r="A516" s="4"/>
      <c r="B516" s="4"/>
      <c r="C516" s="4"/>
      <c r="D516" s="4"/>
      <c r="E516" s="4"/>
      <c r="F516" s="4"/>
      <c r="G516" s="4"/>
      <c r="H516" s="4"/>
      <c r="I516" s="4"/>
      <c r="J516" s="4"/>
      <c r="K516" s="4"/>
      <c r="L516" s="4"/>
      <c r="M516" s="4"/>
      <c r="N516" s="4"/>
      <c r="O516" s="4"/>
      <c r="P516" s="4"/>
      <c r="Q516" s="152"/>
      <c r="R516" s="152"/>
      <c r="S516" s="152"/>
      <c r="T516" s="152"/>
      <c r="U516" s="152"/>
      <c r="V516" s="152"/>
      <c r="W516" s="152"/>
      <c r="X516" s="152"/>
      <c r="Y516" s="152"/>
      <c r="Z516" s="152"/>
      <c r="AA516" s="152"/>
      <c r="AB516" s="152"/>
      <c r="AC516" s="152"/>
      <c r="AD516" s="152"/>
      <c r="AE516" s="152"/>
      <c r="AF516" s="160"/>
      <c r="AG516" s="160"/>
      <c r="AH516" s="160"/>
      <c r="AI516" s="160"/>
      <c r="AJ516" s="14"/>
    </row>
    <row r="517" spans="1:36">
      <c r="A517" s="4"/>
      <c r="B517" s="4"/>
      <c r="C517" s="4"/>
      <c r="D517" s="4"/>
      <c r="E517" s="4"/>
      <c r="F517" s="4"/>
      <c r="G517" s="4"/>
      <c r="H517" s="4"/>
      <c r="I517" s="4"/>
      <c r="J517" s="4"/>
      <c r="K517" s="4"/>
      <c r="L517" s="4"/>
      <c r="M517" s="4"/>
      <c r="N517" s="4"/>
      <c r="O517" s="4"/>
      <c r="P517" s="4"/>
      <c r="Q517" s="152"/>
      <c r="R517" s="152"/>
      <c r="S517" s="152"/>
      <c r="T517" s="152"/>
      <c r="U517" s="152"/>
      <c r="V517" s="152"/>
      <c r="W517" s="152"/>
      <c r="X517" s="152"/>
      <c r="Y517" s="152"/>
      <c r="Z517" s="152"/>
      <c r="AA517" s="152"/>
      <c r="AB517" s="152"/>
      <c r="AC517" s="152"/>
      <c r="AD517" s="152"/>
      <c r="AE517" s="152"/>
      <c r="AF517" s="160"/>
      <c r="AG517" s="160"/>
      <c r="AH517" s="160"/>
      <c r="AI517" s="160"/>
      <c r="AJ517" s="14"/>
    </row>
    <row r="518" spans="1:36">
      <c r="A518" s="4"/>
      <c r="B518" s="4"/>
      <c r="C518" s="4"/>
      <c r="D518" s="4"/>
      <c r="E518" s="4"/>
      <c r="F518" s="4"/>
      <c r="G518" s="4"/>
      <c r="H518" s="4"/>
      <c r="I518" s="4"/>
      <c r="J518" s="4"/>
      <c r="K518" s="4"/>
      <c r="L518" s="4"/>
      <c r="M518" s="4"/>
      <c r="N518" s="4"/>
      <c r="O518" s="4"/>
      <c r="P518" s="4"/>
      <c r="Q518" s="152"/>
      <c r="R518" s="152"/>
      <c r="S518" s="152"/>
      <c r="T518" s="152"/>
      <c r="U518" s="152"/>
      <c r="V518" s="152"/>
      <c r="W518" s="152"/>
      <c r="X518" s="152"/>
      <c r="Y518" s="152"/>
      <c r="Z518" s="152"/>
      <c r="AA518" s="152"/>
      <c r="AB518" s="152"/>
      <c r="AC518" s="152"/>
      <c r="AD518" s="152"/>
      <c r="AE518" s="152"/>
      <c r="AF518" s="160"/>
      <c r="AG518" s="160"/>
      <c r="AH518" s="160"/>
      <c r="AI518" s="160"/>
      <c r="AJ518" s="14"/>
    </row>
    <row r="519" spans="1:36">
      <c r="A519" s="4"/>
      <c r="B519" s="4"/>
      <c r="C519" s="4"/>
      <c r="D519" s="4"/>
      <c r="E519" s="4"/>
      <c r="F519" s="4"/>
      <c r="G519" s="4"/>
      <c r="H519" s="4"/>
      <c r="I519" s="4"/>
      <c r="J519" s="4"/>
      <c r="K519" s="4"/>
      <c r="L519" s="4"/>
      <c r="M519" s="4"/>
      <c r="N519" s="4"/>
      <c r="O519" s="4"/>
      <c r="P519" s="4"/>
      <c r="Q519" s="152"/>
      <c r="R519" s="152"/>
      <c r="S519" s="152"/>
      <c r="T519" s="152"/>
      <c r="U519" s="152"/>
      <c r="V519" s="152"/>
      <c r="W519" s="152"/>
      <c r="X519" s="152"/>
      <c r="Y519" s="152"/>
      <c r="Z519" s="152"/>
      <c r="AA519" s="152"/>
      <c r="AB519" s="152"/>
      <c r="AC519" s="152"/>
      <c r="AD519" s="152"/>
      <c r="AE519" s="152"/>
      <c r="AF519" s="160"/>
      <c r="AG519" s="160"/>
      <c r="AH519" s="160"/>
      <c r="AI519" s="160"/>
      <c r="AJ519" s="14"/>
    </row>
    <row r="520" spans="1:36">
      <c r="A520" s="4"/>
      <c r="B520" s="4"/>
      <c r="C520" s="4"/>
      <c r="D520" s="4"/>
      <c r="E520" s="4"/>
      <c r="F520" s="4"/>
      <c r="G520" s="4"/>
      <c r="H520" s="4"/>
      <c r="I520" s="4"/>
      <c r="J520" s="4"/>
      <c r="K520" s="4"/>
      <c r="L520" s="4"/>
      <c r="M520" s="4"/>
      <c r="N520" s="4"/>
      <c r="O520" s="4"/>
      <c r="P520" s="4"/>
      <c r="Q520" s="152"/>
      <c r="R520" s="152"/>
      <c r="S520" s="152"/>
      <c r="T520" s="152"/>
      <c r="U520" s="152"/>
      <c r="V520" s="152"/>
      <c r="W520" s="152"/>
      <c r="X520" s="152"/>
      <c r="Y520" s="152"/>
      <c r="Z520" s="152"/>
      <c r="AA520" s="152"/>
      <c r="AB520" s="152"/>
      <c r="AC520" s="152"/>
      <c r="AD520" s="152"/>
      <c r="AE520" s="152"/>
      <c r="AF520" s="160"/>
      <c r="AG520" s="160"/>
      <c r="AH520" s="160"/>
      <c r="AI520" s="160"/>
      <c r="AJ520" s="14"/>
    </row>
    <row r="521" spans="1:36">
      <c r="A521" s="4"/>
      <c r="B521" s="4"/>
      <c r="C521" s="4"/>
      <c r="D521" s="4"/>
      <c r="E521" s="4"/>
      <c r="F521" s="4"/>
      <c r="G521" s="4"/>
      <c r="H521" s="4"/>
      <c r="I521" s="4"/>
      <c r="J521" s="4"/>
      <c r="K521" s="4"/>
      <c r="L521" s="4"/>
      <c r="M521" s="4"/>
      <c r="N521" s="4"/>
      <c r="O521" s="4"/>
      <c r="P521" s="4"/>
      <c r="Q521" s="152"/>
      <c r="R521" s="152"/>
      <c r="S521" s="152"/>
      <c r="T521" s="152"/>
      <c r="U521" s="152"/>
      <c r="V521" s="152"/>
      <c r="W521" s="152"/>
      <c r="X521" s="152"/>
      <c r="Y521" s="152"/>
      <c r="Z521" s="152"/>
      <c r="AA521" s="152"/>
      <c r="AB521" s="152"/>
      <c r="AC521" s="152"/>
      <c r="AD521" s="152"/>
      <c r="AE521" s="152"/>
      <c r="AF521" s="160"/>
      <c r="AG521" s="160"/>
      <c r="AH521" s="160"/>
      <c r="AI521" s="160"/>
      <c r="AJ521" s="14"/>
    </row>
    <row r="522" spans="1:36">
      <c r="A522" s="4"/>
      <c r="B522" s="4"/>
      <c r="C522" s="4"/>
      <c r="D522" s="4"/>
      <c r="E522" s="4"/>
      <c r="F522" s="4"/>
      <c r="G522" s="4"/>
      <c r="H522" s="4"/>
      <c r="I522" s="4"/>
      <c r="J522" s="4"/>
      <c r="K522" s="4"/>
      <c r="L522" s="4"/>
      <c r="M522" s="4"/>
      <c r="N522" s="4"/>
      <c r="O522" s="4"/>
      <c r="P522" s="4"/>
      <c r="Q522" s="152"/>
      <c r="R522" s="152"/>
      <c r="S522" s="152"/>
      <c r="T522" s="152"/>
      <c r="U522" s="152"/>
      <c r="V522" s="152"/>
      <c r="W522" s="152"/>
      <c r="X522" s="152"/>
      <c r="Y522" s="152"/>
      <c r="Z522" s="152"/>
      <c r="AA522" s="152"/>
      <c r="AB522" s="152"/>
      <c r="AC522" s="152"/>
      <c r="AD522" s="152"/>
      <c r="AE522" s="152"/>
      <c r="AF522" s="160"/>
      <c r="AG522" s="160"/>
      <c r="AH522" s="160"/>
      <c r="AI522" s="160"/>
      <c r="AJ522" s="14"/>
    </row>
    <row r="523" spans="1:36">
      <c r="A523" s="4"/>
      <c r="B523" s="4"/>
      <c r="C523" s="4"/>
      <c r="D523" s="4"/>
      <c r="E523" s="4"/>
      <c r="F523" s="4"/>
      <c r="G523" s="4"/>
      <c r="H523" s="4"/>
      <c r="I523" s="4"/>
      <c r="J523" s="4"/>
      <c r="K523" s="4"/>
      <c r="L523" s="4"/>
      <c r="M523" s="4"/>
      <c r="N523" s="4"/>
      <c r="O523" s="4"/>
      <c r="P523" s="4"/>
      <c r="Q523" s="152"/>
      <c r="R523" s="152"/>
      <c r="S523" s="152"/>
      <c r="T523" s="152"/>
      <c r="U523" s="152"/>
      <c r="V523" s="152"/>
      <c r="W523" s="152"/>
      <c r="X523" s="152"/>
      <c r="Y523" s="152"/>
      <c r="Z523" s="152"/>
      <c r="AA523" s="152"/>
      <c r="AB523" s="152"/>
      <c r="AC523" s="152"/>
      <c r="AD523" s="152"/>
      <c r="AE523" s="152"/>
      <c r="AF523" s="160"/>
      <c r="AG523" s="160"/>
      <c r="AH523" s="160"/>
      <c r="AI523" s="160"/>
      <c r="AJ523" s="14"/>
    </row>
    <row r="524" spans="1:36">
      <c r="A524" s="4"/>
      <c r="B524" s="4"/>
      <c r="C524" s="4"/>
      <c r="D524" s="4"/>
      <c r="E524" s="4"/>
      <c r="F524" s="4"/>
      <c r="G524" s="4"/>
      <c r="H524" s="4"/>
      <c r="I524" s="4"/>
      <c r="J524" s="4"/>
      <c r="K524" s="4"/>
      <c r="L524" s="4"/>
      <c r="M524" s="4"/>
      <c r="N524" s="4"/>
      <c r="O524" s="4"/>
      <c r="P524" s="4"/>
      <c r="Q524" s="152"/>
      <c r="R524" s="152"/>
      <c r="S524" s="152"/>
      <c r="T524" s="152"/>
      <c r="U524" s="152"/>
      <c r="V524" s="152"/>
      <c r="W524" s="152"/>
      <c r="X524" s="152"/>
      <c r="Y524" s="152"/>
      <c r="Z524" s="152"/>
      <c r="AA524" s="152"/>
      <c r="AB524" s="152"/>
      <c r="AC524" s="152"/>
      <c r="AD524" s="152"/>
      <c r="AE524" s="152"/>
      <c r="AF524" s="160"/>
      <c r="AG524" s="160"/>
      <c r="AH524" s="160"/>
      <c r="AI524" s="160"/>
      <c r="AJ524" s="14"/>
    </row>
    <row r="525" spans="1:36">
      <c r="A525" s="4"/>
      <c r="B525" s="4"/>
      <c r="C525" s="4"/>
      <c r="D525" s="4"/>
      <c r="E525" s="4"/>
      <c r="F525" s="4"/>
      <c r="G525" s="4"/>
      <c r="H525" s="4"/>
      <c r="I525" s="4"/>
      <c r="J525" s="4"/>
      <c r="K525" s="4"/>
      <c r="L525" s="4"/>
      <c r="M525" s="4"/>
      <c r="N525" s="4"/>
      <c r="O525" s="4"/>
      <c r="P525" s="4"/>
      <c r="Q525" s="152"/>
      <c r="R525" s="152"/>
      <c r="S525" s="152"/>
      <c r="T525" s="152"/>
      <c r="U525" s="152"/>
      <c r="V525" s="152"/>
      <c r="W525" s="152"/>
      <c r="X525" s="152"/>
      <c r="Y525" s="152"/>
      <c r="Z525" s="152"/>
      <c r="AA525" s="152"/>
      <c r="AB525" s="152"/>
      <c r="AC525" s="152"/>
      <c r="AD525" s="152"/>
      <c r="AE525" s="152"/>
      <c r="AF525" s="160"/>
      <c r="AG525" s="160"/>
      <c r="AH525" s="160"/>
      <c r="AI525" s="160"/>
      <c r="AJ525" s="14"/>
    </row>
    <row r="526" spans="1:36">
      <c r="A526" s="4"/>
      <c r="B526" s="4"/>
      <c r="C526" s="4"/>
      <c r="D526" s="4"/>
      <c r="E526" s="4"/>
      <c r="F526" s="4"/>
      <c r="G526" s="4"/>
      <c r="H526" s="4"/>
      <c r="I526" s="4"/>
      <c r="J526" s="4"/>
      <c r="K526" s="4"/>
      <c r="L526" s="4"/>
      <c r="M526" s="4"/>
      <c r="N526" s="4"/>
      <c r="O526" s="4"/>
      <c r="P526" s="4"/>
      <c r="Q526" s="152"/>
      <c r="R526" s="152"/>
      <c r="S526" s="152"/>
      <c r="T526" s="152"/>
      <c r="U526" s="152"/>
      <c r="V526" s="152"/>
      <c r="W526" s="152"/>
      <c r="X526" s="152"/>
      <c r="Y526" s="152"/>
      <c r="Z526" s="152"/>
      <c r="AA526" s="152"/>
      <c r="AB526" s="152"/>
      <c r="AC526" s="152"/>
      <c r="AD526" s="152"/>
      <c r="AE526" s="152"/>
      <c r="AF526" s="160"/>
      <c r="AG526" s="160"/>
      <c r="AH526" s="160"/>
      <c r="AI526" s="160"/>
      <c r="AJ526" s="14"/>
    </row>
    <row r="527" spans="1:36">
      <c r="A527" s="4"/>
      <c r="B527" s="4"/>
      <c r="C527" s="4"/>
      <c r="D527" s="4"/>
      <c r="E527" s="4"/>
      <c r="F527" s="4"/>
      <c r="G527" s="4"/>
      <c r="H527" s="4"/>
      <c r="I527" s="4"/>
      <c r="J527" s="4"/>
      <c r="K527" s="4"/>
      <c r="L527" s="4"/>
      <c r="M527" s="4"/>
      <c r="N527" s="4"/>
      <c r="O527" s="4"/>
      <c r="P527" s="4"/>
      <c r="Q527" s="152"/>
      <c r="R527" s="152"/>
      <c r="S527" s="152"/>
      <c r="T527" s="152"/>
      <c r="U527" s="152"/>
      <c r="V527" s="152"/>
      <c r="W527" s="152"/>
      <c r="X527" s="152"/>
      <c r="Y527" s="152"/>
      <c r="Z527" s="152"/>
      <c r="AA527" s="152"/>
      <c r="AB527" s="152"/>
      <c r="AC527" s="152"/>
      <c r="AD527" s="152"/>
      <c r="AE527" s="152"/>
      <c r="AF527" s="160"/>
      <c r="AG527" s="160"/>
      <c r="AH527" s="160"/>
      <c r="AI527" s="160"/>
      <c r="AJ527" s="14"/>
    </row>
    <row r="528" spans="1:36">
      <c r="A528" s="4"/>
      <c r="B528" s="4"/>
      <c r="C528" s="4"/>
      <c r="D528" s="4"/>
      <c r="E528" s="4"/>
      <c r="F528" s="4"/>
      <c r="G528" s="4"/>
      <c r="H528" s="4"/>
      <c r="I528" s="4"/>
      <c r="J528" s="4"/>
      <c r="K528" s="4"/>
      <c r="L528" s="4"/>
      <c r="M528" s="4"/>
      <c r="N528" s="4"/>
      <c r="O528" s="4"/>
      <c r="P528" s="4"/>
      <c r="Q528" s="152"/>
      <c r="R528" s="152"/>
      <c r="S528" s="152"/>
      <c r="T528" s="152"/>
      <c r="U528" s="152"/>
      <c r="V528" s="152"/>
      <c r="W528" s="152"/>
      <c r="X528" s="152"/>
      <c r="Y528" s="152"/>
      <c r="Z528" s="152"/>
      <c r="AA528" s="152"/>
      <c r="AB528" s="152"/>
      <c r="AC528" s="152"/>
      <c r="AD528" s="152"/>
      <c r="AE528" s="152"/>
      <c r="AF528" s="160"/>
      <c r="AG528" s="160"/>
      <c r="AH528" s="160"/>
      <c r="AI528" s="160"/>
      <c r="AJ528" s="14"/>
    </row>
    <row r="529" spans="1:36">
      <c r="A529" s="4"/>
      <c r="B529" s="4"/>
      <c r="C529" s="4"/>
      <c r="D529" s="4"/>
      <c r="E529" s="4"/>
      <c r="F529" s="4"/>
      <c r="G529" s="4"/>
      <c r="H529" s="4"/>
      <c r="I529" s="4"/>
      <c r="J529" s="4"/>
      <c r="K529" s="4"/>
      <c r="L529" s="4"/>
      <c r="M529" s="4"/>
      <c r="N529" s="4"/>
      <c r="O529" s="4"/>
      <c r="P529" s="4"/>
      <c r="Q529" s="152"/>
      <c r="R529" s="152"/>
      <c r="S529" s="152"/>
      <c r="T529" s="152"/>
      <c r="U529" s="152"/>
      <c r="V529" s="152"/>
      <c r="W529" s="152"/>
      <c r="X529" s="152"/>
      <c r="Y529" s="152"/>
      <c r="Z529" s="152"/>
      <c r="AA529" s="152"/>
      <c r="AB529" s="152"/>
      <c r="AC529" s="152"/>
      <c r="AD529" s="152"/>
      <c r="AE529" s="152"/>
      <c r="AF529" s="160"/>
      <c r="AG529" s="160"/>
      <c r="AH529" s="160"/>
      <c r="AI529" s="160"/>
      <c r="AJ529" s="14"/>
    </row>
    <row r="530" spans="1:36">
      <c r="A530" s="4"/>
      <c r="B530" s="4"/>
      <c r="C530" s="4"/>
      <c r="D530" s="4"/>
      <c r="E530" s="4"/>
      <c r="F530" s="4"/>
      <c r="G530" s="4"/>
      <c r="H530" s="4"/>
      <c r="I530" s="4"/>
      <c r="J530" s="4"/>
      <c r="K530" s="4"/>
      <c r="L530" s="4"/>
      <c r="M530" s="4"/>
      <c r="N530" s="4"/>
      <c r="O530" s="4"/>
      <c r="P530" s="4"/>
      <c r="Q530" s="152"/>
      <c r="R530" s="152"/>
      <c r="S530" s="152"/>
      <c r="T530" s="152"/>
      <c r="U530" s="152"/>
      <c r="V530" s="152"/>
      <c r="W530" s="152"/>
      <c r="X530" s="152"/>
      <c r="Y530" s="152"/>
      <c r="Z530" s="152"/>
      <c r="AA530" s="152"/>
      <c r="AB530" s="152"/>
      <c r="AC530" s="152"/>
      <c r="AD530" s="152"/>
      <c r="AE530" s="152"/>
      <c r="AF530" s="160"/>
      <c r="AG530" s="160"/>
      <c r="AH530" s="160"/>
      <c r="AI530" s="160"/>
      <c r="AJ530" s="14"/>
    </row>
    <row r="531" spans="1:36">
      <c r="A531" s="4"/>
      <c r="B531" s="4"/>
      <c r="C531" s="4"/>
      <c r="D531" s="4"/>
      <c r="E531" s="4"/>
      <c r="F531" s="4"/>
      <c r="G531" s="4"/>
      <c r="H531" s="4"/>
      <c r="I531" s="4"/>
      <c r="J531" s="4"/>
      <c r="K531" s="4"/>
      <c r="L531" s="4"/>
      <c r="M531" s="4"/>
      <c r="N531" s="4"/>
      <c r="O531" s="4"/>
      <c r="P531" s="4"/>
      <c r="Q531" s="152"/>
      <c r="R531" s="152"/>
      <c r="S531" s="152"/>
      <c r="T531" s="152"/>
      <c r="U531" s="152"/>
      <c r="V531" s="152"/>
      <c r="W531" s="152"/>
      <c r="X531" s="152"/>
      <c r="Y531" s="152"/>
      <c r="Z531" s="152"/>
      <c r="AA531" s="152"/>
      <c r="AB531" s="152"/>
      <c r="AC531" s="152"/>
      <c r="AD531" s="152"/>
      <c r="AE531" s="152"/>
      <c r="AF531" s="160"/>
      <c r="AG531" s="160"/>
      <c r="AH531" s="160"/>
      <c r="AI531" s="160"/>
      <c r="AJ531" s="14"/>
    </row>
    <row r="532" spans="1:36">
      <c r="A532" s="4"/>
      <c r="B532" s="4"/>
      <c r="C532" s="4"/>
      <c r="D532" s="4"/>
      <c r="E532" s="4"/>
      <c r="F532" s="4"/>
      <c r="G532" s="4"/>
      <c r="H532" s="4"/>
      <c r="I532" s="4"/>
      <c r="J532" s="4"/>
      <c r="K532" s="4"/>
      <c r="L532" s="4"/>
      <c r="M532" s="4"/>
      <c r="N532" s="4"/>
      <c r="O532" s="4"/>
      <c r="P532" s="4"/>
      <c r="Q532" s="152"/>
      <c r="R532" s="152"/>
      <c r="S532" s="152"/>
      <c r="T532" s="152"/>
      <c r="U532" s="152"/>
      <c r="V532" s="152"/>
      <c r="W532" s="152"/>
      <c r="X532" s="152"/>
      <c r="Y532" s="152"/>
      <c r="Z532" s="152"/>
      <c r="AA532" s="152"/>
      <c r="AB532" s="152"/>
      <c r="AC532" s="152"/>
      <c r="AD532" s="152"/>
      <c r="AE532" s="152"/>
      <c r="AF532" s="160"/>
      <c r="AG532" s="160"/>
      <c r="AH532" s="160"/>
      <c r="AI532" s="160"/>
      <c r="AJ532" s="14"/>
    </row>
    <row r="533" spans="1:36">
      <c r="A533" s="4"/>
      <c r="B533" s="4"/>
      <c r="C533" s="4"/>
      <c r="D533" s="4"/>
      <c r="E533" s="4"/>
      <c r="F533" s="4"/>
      <c r="G533" s="4"/>
      <c r="H533" s="4"/>
      <c r="I533" s="4"/>
      <c r="J533" s="4"/>
      <c r="K533" s="4"/>
      <c r="L533" s="4"/>
      <c r="M533" s="4"/>
      <c r="N533" s="4"/>
      <c r="O533" s="4"/>
      <c r="P533" s="4"/>
      <c r="Q533" s="152"/>
      <c r="R533" s="152"/>
      <c r="S533" s="152"/>
      <c r="T533" s="152"/>
      <c r="U533" s="152"/>
      <c r="V533" s="152"/>
      <c r="W533" s="152"/>
      <c r="X533" s="152"/>
      <c r="Y533" s="152"/>
      <c r="Z533" s="152"/>
      <c r="AA533" s="152"/>
      <c r="AB533" s="152"/>
      <c r="AC533" s="152"/>
      <c r="AD533" s="152"/>
      <c r="AE533" s="152"/>
      <c r="AF533" s="160"/>
      <c r="AG533" s="160"/>
      <c r="AH533" s="160"/>
      <c r="AI533" s="160"/>
      <c r="AJ533" s="14"/>
    </row>
    <row r="534" spans="1:36">
      <c r="A534" s="4"/>
      <c r="B534" s="4"/>
      <c r="C534" s="4"/>
      <c r="D534" s="4"/>
      <c r="E534" s="4"/>
      <c r="F534" s="4"/>
      <c r="G534" s="4"/>
      <c r="H534" s="4"/>
      <c r="I534" s="4"/>
      <c r="J534" s="4"/>
      <c r="K534" s="4"/>
      <c r="L534" s="4"/>
      <c r="M534" s="4"/>
      <c r="N534" s="4"/>
      <c r="O534" s="4"/>
      <c r="P534" s="4"/>
      <c r="Q534" s="152"/>
      <c r="R534" s="152"/>
      <c r="S534" s="152"/>
      <c r="T534" s="152"/>
      <c r="U534" s="152"/>
      <c r="V534" s="152"/>
      <c r="W534" s="152"/>
      <c r="X534" s="152"/>
      <c r="Y534" s="152"/>
      <c r="Z534" s="152"/>
      <c r="AA534" s="152"/>
      <c r="AB534" s="152"/>
      <c r="AC534" s="152"/>
      <c r="AD534" s="152"/>
      <c r="AE534" s="152"/>
      <c r="AF534" s="160"/>
      <c r="AG534" s="160"/>
      <c r="AH534" s="160"/>
      <c r="AI534" s="160"/>
      <c r="AJ534" s="14"/>
    </row>
    <row r="535" spans="1:36">
      <c r="A535" s="4"/>
      <c r="B535" s="4"/>
      <c r="C535" s="4"/>
      <c r="D535" s="4"/>
      <c r="E535" s="4"/>
      <c r="F535" s="4"/>
      <c r="G535" s="4"/>
      <c r="H535" s="4"/>
      <c r="I535" s="4"/>
      <c r="J535" s="4"/>
      <c r="K535" s="4"/>
      <c r="L535" s="4"/>
      <c r="M535" s="4"/>
      <c r="N535" s="4"/>
      <c r="O535" s="4"/>
      <c r="P535" s="4"/>
      <c r="Q535" s="152"/>
      <c r="R535" s="152"/>
      <c r="S535" s="152"/>
      <c r="T535" s="152"/>
      <c r="U535" s="152"/>
      <c r="V535" s="152"/>
      <c r="W535" s="152"/>
      <c r="X535" s="152"/>
      <c r="Y535" s="152"/>
      <c r="Z535" s="152"/>
      <c r="AA535" s="152"/>
      <c r="AB535" s="152"/>
      <c r="AC535" s="152"/>
      <c r="AD535" s="152"/>
      <c r="AE535" s="152"/>
      <c r="AF535" s="160"/>
      <c r="AG535" s="160"/>
      <c r="AH535" s="160"/>
      <c r="AI535" s="160"/>
      <c r="AJ535" s="14"/>
    </row>
    <row r="536" spans="1:36">
      <c r="A536" s="4"/>
      <c r="B536" s="4"/>
      <c r="C536" s="4"/>
      <c r="D536" s="4"/>
      <c r="E536" s="4"/>
      <c r="F536" s="4"/>
      <c r="G536" s="4"/>
      <c r="H536" s="4"/>
      <c r="I536" s="4"/>
      <c r="J536" s="4"/>
      <c r="K536" s="4"/>
      <c r="L536" s="4"/>
      <c r="M536" s="4"/>
      <c r="N536" s="4"/>
      <c r="O536" s="4"/>
      <c r="P536" s="4"/>
      <c r="Q536" s="152"/>
      <c r="R536" s="152"/>
      <c r="S536" s="152"/>
      <c r="T536" s="152"/>
      <c r="U536" s="152"/>
      <c r="V536" s="152"/>
      <c r="W536" s="152"/>
      <c r="X536" s="152"/>
      <c r="Y536" s="152"/>
      <c r="Z536" s="152"/>
      <c r="AA536" s="152"/>
      <c r="AB536" s="152"/>
      <c r="AC536" s="152"/>
      <c r="AD536" s="152"/>
      <c r="AE536" s="152"/>
      <c r="AF536" s="160"/>
      <c r="AG536" s="160"/>
      <c r="AH536" s="160"/>
      <c r="AI536" s="160"/>
      <c r="AJ536" s="14"/>
    </row>
    <row r="537" spans="1:36">
      <c r="A537" s="4"/>
      <c r="B537" s="4"/>
      <c r="C537" s="4"/>
      <c r="D537" s="4"/>
      <c r="E537" s="4"/>
      <c r="F537" s="4"/>
      <c r="G537" s="4"/>
      <c r="H537" s="4"/>
      <c r="I537" s="4"/>
      <c r="J537" s="4"/>
      <c r="K537" s="4"/>
      <c r="L537" s="4"/>
      <c r="M537" s="4"/>
      <c r="N537" s="4"/>
      <c r="O537" s="4"/>
      <c r="P537" s="4"/>
      <c r="Q537" s="152"/>
      <c r="R537" s="152"/>
      <c r="S537" s="152"/>
      <c r="T537" s="152"/>
      <c r="U537" s="152"/>
      <c r="V537" s="152"/>
      <c r="W537" s="152"/>
      <c r="X537" s="152"/>
      <c r="Y537" s="152"/>
      <c r="Z537" s="152"/>
      <c r="AA537" s="152"/>
      <c r="AB537" s="152"/>
      <c r="AC537" s="152"/>
      <c r="AD537" s="152"/>
      <c r="AE537" s="152"/>
      <c r="AF537" s="160"/>
      <c r="AG537" s="160"/>
      <c r="AH537" s="160"/>
      <c r="AI537" s="160"/>
      <c r="AJ537" s="14"/>
    </row>
    <row r="538" spans="1:36">
      <c r="A538" s="4"/>
      <c r="B538" s="4"/>
      <c r="C538" s="4"/>
      <c r="D538" s="4"/>
      <c r="E538" s="4"/>
      <c r="F538" s="4"/>
      <c r="G538" s="4"/>
      <c r="H538" s="4"/>
      <c r="I538" s="4"/>
      <c r="J538" s="4"/>
      <c r="K538" s="4"/>
      <c r="L538" s="4"/>
      <c r="M538" s="4"/>
      <c r="N538" s="4"/>
      <c r="O538" s="4"/>
      <c r="P538" s="4"/>
      <c r="Q538" s="152"/>
      <c r="R538" s="152"/>
      <c r="S538" s="152"/>
      <c r="T538" s="152"/>
      <c r="U538" s="152"/>
      <c r="V538" s="152"/>
      <c r="W538" s="152"/>
      <c r="X538" s="152"/>
      <c r="Y538" s="152"/>
      <c r="Z538" s="152"/>
      <c r="AA538" s="152"/>
      <c r="AB538" s="152"/>
      <c r="AC538" s="152"/>
      <c r="AD538" s="152"/>
      <c r="AE538" s="152"/>
      <c r="AF538" s="160"/>
      <c r="AG538" s="160"/>
      <c r="AH538" s="160"/>
      <c r="AI538" s="160"/>
      <c r="AJ538" s="14"/>
    </row>
    <row r="539" spans="1:36">
      <c r="A539" s="4"/>
      <c r="B539" s="4"/>
      <c r="C539" s="4"/>
      <c r="D539" s="4"/>
      <c r="E539" s="4"/>
      <c r="F539" s="4"/>
      <c r="G539" s="4"/>
      <c r="H539" s="4"/>
      <c r="I539" s="4"/>
      <c r="J539" s="4"/>
      <c r="K539" s="4"/>
      <c r="L539" s="4"/>
      <c r="M539" s="4"/>
      <c r="N539" s="4"/>
      <c r="O539" s="4"/>
      <c r="P539" s="4"/>
      <c r="Q539" s="152"/>
      <c r="R539" s="152"/>
      <c r="S539" s="152"/>
      <c r="T539" s="152"/>
      <c r="U539" s="152"/>
      <c r="V539" s="152"/>
      <c r="W539" s="152"/>
      <c r="X539" s="152"/>
      <c r="Y539" s="152"/>
      <c r="Z539" s="152"/>
      <c r="AA539" s="152"/>
      <c r="AB539" s="152"/>
      <c r="AC539" s="152"/>
      <c r="AD539" s="152"/>
      <c r="AE539" s="152"/>
      <c r="AF539" s="160"/>
      <c r="AG539" s="160"/>
      <c r="AH539" s="160"/>
      <c r="AI539" s="160"/>
      <c r="AJ539" s="14"/>
    </row>
    <row r="540" spans="1:36">
      <c r="A540" s="4"/>
      <c r="B540" s="4"/>
      <c r="C540" s="4"/>
      <c r="D540" s="4"/>
      <c r="E540" s="4"/>
      <c r="F540" s="4"/>
      <c r="G540" s="4"/>
      <c r="H540" s="4"/>
      <c r="I540" s="4"/>
      <c r="J540" s="4"/>
      <c r="K540" s="4"/>
      <c r="L540" s="4"/>
      <c r="M540" s="4"/>
      <c r="N540" s="4"/>
      <c r="O540" s="4"/>
      <c r="P540" s="4"/>
      <c r="Q540" s="152"/>
      <c r="R540" s="152"/>
      <c r="S540" s="152"/>
      <c r="T540" s="152"/>
      <c r="U540" s="152"/>
      <c r="V540" s="152"/>
      <c r="W540" s="152"/>
      <c r="X540" s="152"/>
      <c r="Y540" s="152"/>
      <c r="Z540" s="152"/>
      <c r="AA540" s="152"/>
      <c r="AB540" s="152"/>
      <c r="AC540" s="152"/>
      <c r="AD540" s="152"/>
      <c r="AE540" s="152"/>
      <c r="AF540" s="160"/>
      <c r="AG540" s="160"/>
      <c r="AH540" s="160"/>
      <c r="AI540" s="160"/>
      <c r="AJ540" s="14"/>
    </row>
    <row r="541" spans="1:36">
      <c r="A541" s="4"/>
      <c r="B541" s="4"/>
      <c r="C541" s="4"/>
      <c r="D541" s="4"/>
      <c r="E541" s="4"/>
      <c r="F541" s="4"/>
      <c r="G541" s="4"/>
      <c r="H541" s="4"/>
      <c r="I541" s="4"/>
      <c r="J541" s="4"/>
      <c r="K541" s="4"/>
      <c r="L541" s="4"/>
      <c r="M541" s="4"/>
      <c r="N541" s="4"/>
      <c r="O541" s="4"/>
      <c r="P541" s="4"/>
      <c r="Q541" s="152"/>
      <c r="R541" s="152"/>
      <c r="S541" s="152"/>
      <c r="T541" s="152"/>
      <c r="U541" s="152"/>
      <c r="V541" s="152"/>
      <c r="W541" s="152"/>
      <c r="X541" s="152"/>
      <c r="Y541" s="152"/>
      <c r="Z541" s="152"/>
      <c r="AA541" s="152"/>
      <c r="AB541" s="152"/>
      <c r="AC541" s="152"/>
      <c r="AD541" s="152"/>
      <c r="AE541" s="152"/>
      <c r="AF541" s="160"/>
      <c r="AG541" s="160"/>
      <c r="AH541" s="160"/>
      <c r="AI541" s="160"/>
      <c r="AJ541" s="14"/>
    </row>
    <row r="542" spans="1:36">
      <c r="A542" s="4"/>
      <c r="B542" s="4"/>
      <c r="C542" s="4"/>
      <c r="D542" s="4"/>
      <c r="E542" s="4"/>
      <c r="F542" s="4"/>
      <c r="G542" s="4"/>
      <c r="H542" s="4"/>
      <c r="I542" s="4"/>
      <c r="J542" s="4"/>
      <c r="K542" s="4"/>
      <c r="L542" s="4"/>
      <c r="M542" s="4"/>
      <c r="N542" s="4"/>
      <c r="O542" s="4"/>
      <c r="P542" s="4"/>
      <c r="Q542" s="152"/>
      <c r="R542" s="152"/>
      <c r="S542" s="152"/>
      <c r="T542" s="152"/>
      <c r="U542" s="152"/>
      <c r="V542" s="152"/>
      <c r="W542" s="152"/>
      <c r="X542" s="152"/>
      <c r="Y542" s="152"/>
      <c r="Z542" s="152"/>
      <c r="AA542" s="152"/>
      <c r="AB542" s="152"/>
      <c r="AC542" s="152"/>
      <c r="AD542" s="152"/>
      <c r="AE542" s="152"/>
      <c r="AF542" s="160"/>
      <c r="AG542" s="160"/>
      <c r="AH542" s="160"/>
      <c r="AI542" s="160"/>
      <c r="AJ542" s="14"/>
    </row>
    <row r="543" spans="1:36">
      <c r="A543" s="4"/>
      <c r="B543" s="4"/>
      <c r="C543" s="4"/>
      <c r="D543" s="4"/>
      <c r="E543" s="4"/>
      <c r="F543" s="4"/>
      <c r="G543" s="4"/>
      <c r="H543" s="4"/>
      <c r="I543" s="4"/>
      <c r="J543" s="4"/>
      <c r="K543" s="4"/>
      <c r="L543" s="4"/>
      <c r="M543" s="4"/>
      <c r="N543" s="4"/>
      <c r="O543" s="4"/>
      <c r="P543" s="4"/>
      <c r="Q543" s="152"/>
      <c r="R543" s="152"/>
      <c r="S543" s="152"/>
      <c r="T543" s="152"/>
      <c r="U543" s="152"/>
      <c r="V543" s="152"/>
      <c r="W543" s="152"/>
      <c r="X543" s="152"/>
      <c r="Y543" s="152"/>
      <c r="Z543" s="152"/>
      <c r="AA543" s="152"/>
      <c r="AB543" s="152"/>
      <c r="AC543" s="152"/>
      <c r="AD543" s="152"/>
      <c r="AE543" s="152"/>
      <c r="AF543" s="160"/>
      <c r="AG543" s="160"/>
      <c r="AH543" s="160"/>
      <c r="AI543" s="160"/>
      <c r="AJ543" s="14"/>
    </row>
    <row r="544" spans="1:36">
      <c r="A544" s="4"/>
      <c r="B544" s="4"/>
      <c r="C544" s="4"/>
      <c r="D544" s="4"/>
      <c r="E544" s="4"/>
      <c r="F544" s="4"/>
      <c r="G544" s="4"/>
      <c r="H544" s="4"/>
      <c r="I544" s="4"/>
      <c r="J544" s="4"/>
      <c r="K544" s="4"/>
      <c r="L544" s="4"/>
      <c r="M544" s="4"/>
      <c r="N544" s="4"/>
      <c r="O544" s="4"/>
      <c r="P544" s="4"/>
      <c r="Q544" s="152"/>
      <c r="R544" s="152"/>
      <c r="S544" s="152"/>
      <c r="T544" s="152"/>
      <c r="U544" s="152"/>
      <c r="V544" s="152"/>
      <c r="W544" s="152"/>
      <c r="X544" s="152"/>
      <c r="Y544" s="152"/>
      <c r="Z544" s="152"/>
      <c r="AA544" s="152"/>
      <c r="AB544" s="152"/>
      <c r="AC544" s="152"/>
      <c r="AD544" s="152"/>
      <c r="AE544" s="152"/>
      <c r="AF544" s="160"/>
      <c r="AG544" s="160"/>
      <c r="AH544" s="160"/>
      <c r="AI544" s="160"/>
      <c r="AJ544" s="14"/>
    </row>
    <row r="545" spans="1:36">
      <c r="A545" s="4"/>
      <c r="B545" s="4"/>
      <c r="C545" s="4"/>
      <c r="D545" s="4"/>
      <c r="E545" s="4"/>
      <c r="F545" s="4"/>
      <c r="G545" s="4"/>
      <c r="H545" s="4"/>
      <c r="I545" s="4"/>
      <c r="J545" s="4"/>
      <c r="K545" s="4"/>
      <c r="L545" s="4"/>
      <c r="M545" s="4"/>
      <c r="N545" s="4"/>
      <c r="O545" s="4"/>
      <c r="P545" s="4"/>
      <c r="Q545" s="152"/>
      <c r="R545" s="152"/>
      <c r="S545" s="152"/>
      <c r="T545" s="152"/>
      <c r="U545" s="152"/>
      <c r="V545" s="152"/>
      <c r="W545" s="152"/>
      <c r="X545" s="152"/>
      <c r="Y545" s="152"/>
      <c r="Z545" s="152"/>
      <c r="AA545" s="152"/>
      <c r="AB545" s="152"/>
      <c r="AC545" s="152"/>
      <c r="AD545" s="152"/>
      <c r="AE545" s="152"/>
      <c r="AF545" s="160"/>
      <c r="AG545" s="160"/>
      <c r="AH545" s="160"/>
      <c r="AI545" s="160"/>
      <c r="AJ545" s="14"/>
    </row>
    <row r="546" spans="1:36">
      <c r="A546" s="4"/>
      <c r="B546" s="4"/>
      <c r="C546" s="4"/>
      <c r="D546" s="4"/>
      <c r="E546" s="4"/>
      <c r="F546" s="4"/>
      <c r="G546" s="4"/>
      <c r="H546" s="4"/>
      <c r="I546" s="4"/>
      <c r="J546" s="4"/>
      <c r="K546" s="4"/>
      <c r="L546" s="4"/>
      <c r="M546" s="4"/>
      <c r="N546" s="4"/>
      <c r="O546" s="4"/>
      <c r="P546" s="4"/>
      <c r="Q546" s="152"/>
      <c r="R546" s="152"/>
      <c r="S546" s="152"/>
      <c r="T546" s="152"/>
      <c r="U546" s="152"/>
      <c r="V546" s="152"/>
      <c r="W546" s="152"/>
      <c r="X546" s="152"/>
      <c r="Y546" s="152"/>
      <c r="Z546" s="152"/>
      <c r="AA546" s="152"/>
      <c r="AB546" s="152"/>
      <c r="AC546" s="152"/>
      <c r="AD546" s="152"/>
      <c r="AE546" s="152"/>
      <c r="AF546" s="160"/>
      <c r="AG546" s="160"/>
      <c r="AH546" s="160"/>
      <c r="AI546" s="160"/>
      <c r="AJ546" s="14"/>
    </row>
    <row r="547" spans="1:36">
      <c r="A547" s="4"/>
      <c r="B547" s="4"/>
      <c r="C547" s="4"/>
      <c r="D547" s="4"/>
      <c r="E547" s="4"/>
      <c r="F547" s="4"/>
      <c r="G547" s="4"/>
      <c r="H547" s="4"/>
      <c r="I547" s="4"/>
      <c r="J547" s="4"/>
      <c r="K547" s="4"/>
      <c r="L547" s="4"/>
      <c r="M547" s="4"/>
      <c r="N547" s="4"/>
      <c r="O547" s="4"/>
      <c r="P547" s="4"/>
      <c r="Q547" s="152"/>
      <c r="R547" s="152"/>
      <c r="S547" s="152"/>
      <c r="T547" s="152"/>
      <c r="U547" s="152"/>
      <c r="V547" s="152"/>
      <c r="W547" s="152"/>
      <c r="X547" s="152"/>
      <c r="Y547" s="152"/>
      <c r="Z547" s="152"/>
      <c r="AA547" s="152"/>
      <c r="AB547" s="152"/>
      <c r="AC547" s="152"/>
      <c r="AD547" s="152"/>
      <c r="AE547" s="152"/>
      <c r="AF547" s="160"/>
      <c r="AG547" s="160"/>
      <c r="AH547" s="160"/>
      <c r="AI547" s="160"/>
      <c r="AJ547" s="14"/>
    </row>
    <row r="548" spans="1:36">
      <c r="A548" s="4"/>
      <c r="B548" s="4"/>
      <c r="C548" s="4"/>
      <c r="D548" s="4"/>
      <c r="E548" s="4"/>
      <c r="F548" s="4"/>
      <c r="G548" s="4"/>
      <c r="H548" s="4"/>
      <c r="I548" s="4"/>
      <c r="J548" s="4"/>
      <c r="K548" s="4"/>
      <c r="L548" s="4"/>
      <c r="M548" s="4"/>
      <c r="N548" s="4"/>
      <c r="O548" s="4"/>
      <c r="P548" s="4"/>
      <c r="Q548" s="152"/>
      <c r="R548" s="152"/>
      <c r="S548" s="152"/>
      <c r="T548" s="152"/>
      <c r="U548" s="152"/>
      <c r="V548" s="152"/>
      <c r="W548" s="152"/>
      <c r="X548" s="152"/>
      <c r="Y548" s="152"/>
      <c r="Z548" s="152"/>
      <c r="AA548" s="152"/>
      <c r="AB548" s="152"/>
      <c r="AC548" s="152"/>
      <c r="AD548" s="152"/>
      <c r="AE548" s="152"/>
      <c r="AF548" s="160"/>
      <c r="AG548" s="160"/>
      <c r="AH548" s="160"/>
      <c r="AI548" s="160"/>
      <c r="AJ548" s="14"/>
    </row>
    <row r="549" spans="1:36">
      <c r="A549" s="4"/>
      <c r="B549" s="4"/>
      <c r="C549" s="4"/>
      <c r="D549" s="4"/>
      <c r="E549" s="4"/>
      <c r="F549" s="4"/>
      <c r="G549" s="4"/>
      <c r="H549" s="4"/>
      <c r="I549" s="4"/>
      <c r="J549" s="4"/>
      <c r="K549" s="4"/>
      <c r="L549" s="4"/>
      <c r="M549" s="4"/>
      <c r="N549" s="4"/>
      <c r="O549" s="4"/>
      <c r="P549" s="4"/>
      <c r="Q549" s="152"/>
      <c r="R549" s="152"/>
      <c r="S549" s="152"/>
      <c r="T549" s="152"/>
      <c r="U549" s="152"/>
      <c r="V549" s="152"/>
      <c r="W549" s="152"/>
      <c r="X549" s="152"/>
      <c r="Y549" s="152"/>
      <c r="Z549" s="152"/>
      <c r="AA549" s="152"/>
      <c r="AB549" s="152"/>
      <c r="AC549" s="152"/>
      <c r="AD549" s="152"/>
      <c r="AE549" s="152"/>
      <c r="AF549" s="160"/>
      <c r="AG549" s="160"/>
      <c r="AH549" s="160"/>
      <c r="AI549" s="160"/>
      <c r="AJ549" s="14"/>
    </row>
    <row r="550" spans="1:36">
      <c r="A550" s="4"/>
      <c r="B550" s="4"/>
      <c r="C550" s="4"/>
      <c r="D550" s="4"/>
      <c r="E550" s="4"/>
      <c r="F550" s="4"/>
      <c r="G550" s="4"/>
      <c r="H550" s="4"/>
      <c r="I550" s="4"/>
      <c r="J550" s="4"/>
      <c r="K550" s="4"/>
      <c r="L550" s="4"/>
      <c r="M550" s="4"/>
      <c r="N550" s="4"/>
      <c r="O550" s="4"/>
      <c r="P550" s="4"/>
      <c r="Q550" s="152"/>
      <c r="R550" s="152"/>
      <c r="S550" s="152"/>
      <c r="T550" s="152"/>
      <c r="U550" s="152"/>
      <c r="V550" s="152"/>
      <c r="W550" s="152"/>
      <c r="X550" s="152"/>
      <c r="Y550" s="152"/>
      <c r="Z550" s="152"/>
      <c r="AA550" s="152"/>
      <c r="AB550" s="152"/>
      <c r="AC550" s="152"/>
      <c r="AD550" s="152"/>
      <c r="AE550" s="152"/>
      <c r="AF550" s="160"/>
      <c r="AG550" s="160"/>
      <c r="AH550" s="160"/>
      <c r="AI550" s="160"/>
      <c r="AJ550" s="14"/>
    </row>
    <row r="551" spans="1:36">
      <c r="A551" s="4"/>
      <c r="B551" s="4"/>
      <c r="C551" s="4"/>
      <c r="D551" s="4"/>
      <c r="E551" s="4"/>
      <c r="F551" s="4"/>
      <c r="G551" s="4"/>
      <c r="H551" s="4"/>
      <c r="I551" s="4"/>
      <c r="J551" s="4"/>
      <c r="K551" s="4"/>
      <c r="L551" s="4"/>
      <c r="M551" s="4"/>
      <c r="N551" s="4"/>
      <c r="O551" s="4"/>
      <c r="P551" s="4"/>
      <c r="Q551" s="152"/>
      <c r="R551" s="152"/>
      <c r="S551" s="152"/>
      <c r="T551" s="152"/>
      <c r="U551" s="152"/>
      <c r="V551" s="152"/>
      <c r="W551" s="152"/>
      <c r="X551" s="152"/>
      <c r="Y551" s="152"/>
      <c r="Z551" s="152"/>
      <c r="AA551" s="152"/>
      <c r="AB551" s="152"/>
      <c r="AC551" s="152"/>
      <c r="AD551" s="152"/>
      <c r="AE551" s="152"/>
      <c r="AF551" s="160"/>
      <c r="AG551" s="160"/>
      <c r="AH551" s="160"/>
      <c r="AI551" s="160"/>
      <c r="AJ551" s="14"/>
    </row>
    <row r="552" spans="1:36">
      <c r="A552" s="4"/>
      <c r="B552" s="4"/>
      <c r="C552" s="4"/>
      <c r="D552" s="4"/>
      <c r="E552" s="4"/>
      <c r="F552" s="4"/>
      <c r="G552" s="4"/>
      <c r="H552" s="4"/>
      <c r="I552" s="4"/>
      <c r="J552" s="4"/>
      <c r="K552" s="4"/>
      <c r="L552" s="4"/>
      <c r="M552" s="4"/>
      <c r="N552" s="4"/>
      <c r="O552" s="4"/>
      <c r="P552" s="4"/>
      <c r="Q552" s="152"/>
      <c r="R552" s="152"/>
      <c r="S552" s="152"/>
      <c r="T552" s="152"/>
      <c r="U552" s="152"/>
      <c r="V552" s="152"/>
      <c r="W552" s="152"/>
      <c r="X552" s="152"/>
      <c r="Y552" s="152"/>
      <c r="Z552" s="152"/>
      <c r="AA552" s="152"/>
      <c r="AB552" s="152"/>
      <c r="AC552" s="152"/>
      <c r="AD552" s="152"/>
      <c r="AE552" s="152"/>
      <c r="AF552" s="160"/>
      <c r="AG552" s="160"/>
      <c r="AH552" s="160"/>
      <c r="AI552" s="160"/>
      <c r="AJ552" s="14"/>
    </row>
    <row r="553" spans="1:36">
      <c r="A553" s="4"/>
      <c r="B553" s="4"/>
      <c r="C553" s="4"/>
      <c r="D553" s="4"/>
      <c r="E553" s="4"/>
      <c r="F553" s="4"/>
      <c r="G553" s="4"/>
      <c r="H553" s="4"/>
      <c r="I553" s="4"/>
      <c r="J553" s="4"/>
      <c r="K553" s="4"/>
      <c r="L553" s="4"/>
      <c r="M553" s="4"/>
      <c r="N553" s="4"/>
      <c r="O553" s="4"/>
      <c r="P553" s="4"/>
      <c r="Q553" s="152"/>
      <c r="R553" s="152"/>
      <c r="S553" s="152"/>
      <c r="T553" s="152"/>
      <c r="U553" s="152"/>
      <c r="V553" s="152"/>
      <c r="W553" s="152"/>
      <c r="X553" s="152"/>
      <c r="Y553" s="152"/>
      <c r="Z553" s="152"/>
      <c r="AA553" s="152"/>
      <c r="AB553" s="152"/>
      <c r="AC553" s="152"/>
      <c r="AD553" s="152"/>
      <c r="AE553" s="152"/>
      <c r="AF553" s="160"/>
      <c r="AG553" s="160"/>
      <c r="AH553" s="160"/>
      <c r="AI553" s="160"/>
      <c r="AJ553" s="14"/>
    </row>
    <row r="554" spans="1:36">
      <c r="A554" s="4"/>
      <c r="B554" s="4"/>
      <c r="C554" s="4"/>
      <c r="D554" s="4"/>
      <c r="E554" s="4"/>
      <c r="F554" s="4"/>
      <c r="G554" s="4"/>
      <c r="H554" s="4"/>
      <c r="I554" s="4"/>
      <c r="J554" s="4"/>
      <c r="K554" s="4"/>
      <c r="L554" s="4"/>
      <c r="M554" s="4"/>
      <c r="N554" s="4"/>
      <c r="O554" s="4"/>
      <c r="P554" s="4"/>
      <c r="Q554" s="152"/>
      <c r="R554" s="152"/>
      <c r="S554" s="152"/>
      <c r="T554" s="152"/>
      <c r="U554" s="152"/>
      <c r="V554" s="152"/>
      <c r="W554" s="152"/>
      <c r="X554" s="152"/>
      <c r="Y554" s="152"/>
      <c r="Z554" s="152"/>
      <c r="AA554" s="152"/>
      <c r="AB554" s="152"/>
      <c r="AC554" s="152"/>
      <c r="AD554" s="152"/>
      <c r="AE554" s="152"/>
      <c r="AF554" s="160"/>
      <c r="AG554" s="160"/>
      <c r="AH554" s="160"/>
      <c r="AI554" s="160"/>
      <c r="AJ554" s="14"/>
    </row>
    <row r="555" spans="1:36">
      <c r="A555" s="4"/>
      <c r="B555" s="4"/>
      <c r="C555" s="4"/>
      <c r="D555" s="4"/>
      <c r="E555" s="4"/>
      <c r="F555" s="4"/>
      <c r="G555" s="4"/>
      <c r="H555" s="4"/>
      <c r="I555" s="4"/>
      <c r="J555" s="4"/>
      <c r="K555" s="4"/>
      <c r="L555" s="4"/>
      <c r="M555" s="4"/>
      <c r="N555" s="4"/>
      <c r="O555" s="4"/>
      <c r="P555" s="4"/>
      <c r="Q555" s="152"/>
      <c r="R555" s="152"/>
      <c r="S555" s="152"/>
      <c r="T555" s="152"/>
      <c r="U555" s="152"/>
      <c r="V555" s="152"/>
      <c r="W555" s="152"/>
      <c r="X555" s="152"/>
      <c r="Y555" s="152"/>
      <c r="Z555" s="152"/>
      <c r="AA555" s="152"/>
      <c r="AB555" s="152"/>
      <c r="AC555" s="152"/>
      <c r="AD555" s="152"/>
      <c r="AE555" s="152"/>
      <c r="AF555" s="160"/>
      <c r="AG555" s="160"/>
      <c r="AH555" s="160"/>
      <c r="AI555" s="160"/>
      <c r="AJ555" s="14"/>
    </row>
    <row r="556" spans="1:36">
      <c r="A556" s="4"/>
      <c r="B556" s="4"/>
      <c r="C556" s="4"/>
      <c r="D556" s="4"/>
      <c r="E556" s="4"/>
      <c r="F556" s="4"/>
      <c r="G556" s="4"/>
      <c r="H556" s="4"/>
      <c r="I556" s="4"/>
      <c r="J556" s="4"/>
      <c r="K556" s="4"/>
      <c r="L556" s="4"/>
      <c r="M556" s="4"/>
      <c r="N556" s="4"/>
      <c r="O556" s="4"/>
      <c r="P556" s="4"/>
      <c r="Q556" s="152"/>
      <c r="R556" s="152"/>
      <c r="S556" s="152"/>
      <c r="T556" s="152"/>
      <c r="U556" s="152"/>
      <c r="V556" s="152"/>
      <c r="W556" s="152"/>
      <c r="X556" s="152"/>
      <c r="Y556" s="152"/>
      <c r="Z556" s="152"/>
      <c r="AA556" s="152"/>
      <c r="AB556" s="152"/>
      <c r="AC556" s="152"/>
      <c r="AD556" s="152"/>
      <c r="AE556" s="152"/>
      <c r="AF556" s="160"/>
      <c r="AG556" s="160"/>
      <c r="AH556" s="160"/>
      <c r="AI556" s="160"/>
      <c r="AJ556" s="14"/>
    </row>
    <row r="557" spans="1:36">
      <c r="A557" s="4"/>
      <c r="B557" s="4"/>
      <c r="C557" s="4"/>
      <c r="D557" s="4"/>
      <c r="E557" s="4"/>
      <c r="F557" s="4"/>
      <c r="G557" s="4"/>
      <c r="H557" s="4"/>
      <c r="I557" s="4"/>
      <c r="J557" s="4"/>
      <c r="K557" s="4"/>
      <c r="L557" s="4"/>
      <c r="M557" s="4"/>
      <c r="N557" s="4"/>
      <c r="O557" s="4"/>
      <c r="P557" s="4"/>
      <c r="Q557" s="152"/>
      <c r="R557" s="152"/>
      <c r="S557" s="152"/>
      <c r="T557" s="152"/>
      <c r="U557" s="152"/>
      <c r="V557" s="152"/>
      <c r="W557" s="152"/>
      <c r="X557" s="152"/>
      <c r="Y557" s="152"/>
      <c r="Z557" s="152"/>
      <c r="AA557" s="152"/>
      <c r="AB557" s="152"/>
      <c r="AC557" s="152"/>
      <c r="AD557" s="152"/>
      <c r="AE557" s="152"/>
      <c r="AF557" s="160"/>
      <c r="AG557" s="160"/>
      <c r="AH557" s="160"/>
      <c r="AI557" s="160"/>
      <c r="AJ557" s="14"/>
    </row>
    <row r="558" spans="1:36">
      <c r="A558" s="4"/>
      <c r="B558" s="4"/>
      <c r="C558" s="4"/>
      <c r="D558" s="4"/>
      <c r="E558" s="4"/>
      <c r="F558" s="4"/>
      <c r="G558" s="4"/>
      <c r="H558" s="4"/>
      <c r="I558" s="4"/>
      <c r="J558" s="4"/>
      <c r="K558" s="4"/>
      <c r="L558" s="4"/>
      <c r="M558" s="4"/>
      <c r="N558" s="4"/>
      <c r="O558" s="4"/>
      <c r="P558" s="4"/>
      <c r="Q558" s="152"/>
      <c r="R558" s="152"/>
      <c r="S558" s="152"/>
      <c r="T558" s="152"/>
      <c r="U558" s="152"/>
      <c r="V558" s="152"/>
      <c r="W558" s="152"/>
      <c r="X558" s="152"/>
      <c r="Y558" s="152"/>
      <c r="Z558" s="152"/>
      <c r="AA558" s="152"/>
      <c r="AB558" s="152"/>
      <c r="AC558" s="152"/>
      <c r="AD558" s="152"/>
      <c r="AE558" s="152"/>
      <c r="AF558" s="160"/>
      <c r="AG558" s="160"/>
      <c r="AH558" s="160"/>
      <c r="AI558" s="160"/>
      <c r="AJ558" s="14"/>
    </row>
    <row r="559" spans="1:36">
      <c r="A559" s="4"/>
      <c r="B559" s="4"/>
      <c r="C559" s="4"/>
      <c r="D559" s="4"/>
      <c r="E559" s="4"/>
      <c r="F559" s="4"/>
      <c r="G559" s="4"/>
      <c r="H559" s="4"/>
      <c r="I559" s="4"/>
      <c r="J559" s="4"/>
      <c r="K559" s="4"/>
      <c r="L559" s="4"/>
      <c r="M559" s="4"/>
      <c r="N559" s="4"/>
      <c r="O559" s="4"/>
      <c r="P559" s="4"/>
      <c r="Q559" s="152"/>
      <c r="R559" s="152"/>
      <c r="S559" s="152"/>
      <c r="T559" s="152"/>
      <c r="U559" s="152"/>
      <c r="V559" s="152"/>
      <c r="W559" s="152"/>
      <c r="X559" s="152"/>
      <c r="Y559" s="152"/>
      <c r="Z559" s="152"/>
      <c r="AA559" s="152"/>
      <c r="AB559" s="152"/>
      <c r="AC559" s="152"/>
      <c r="AD559" s="152"/>
      <c r="AE559" s="152"/>
      <c r="AF559" s="160"/>
      <c r="AG559" s="160"/>
      <c r="AH559" s="160"/>
      <c r="AI559" s="160"/>
      <c r="AJ559" s="14"/>
    </row>
    <row r="560" spans="1:36">
      <c r="A560" s="4"/>
      <c r="B560" s="4"/>
      <c r="C560" s="4"/>
      <c r="D560" s="4"/>
      <c r="E560" s="4"/>
      <c r="F560" s="4"/>
      <c r="G560" s="4"/>
      <c r="H560" s="4"/>
      <c r="I560" s="4"/>
      <c r="J560" s="4"/>
      <c r="K560" s="4"/>
      <c r="L560" s="4"/>
      <c r="M560" s="4"/>
      <c r="N560" s="4"/>
      <c r="O560" s="4"/>
      <c r="P560" s="4"/>
      <c r="Q560" s="152"/>
      <c r="R560" s="152"/>
      <c r="S560" s="152"/>
      <c r="T560" s="152"/>
      <c r="U560" s="152"/>
      <c r="V560" s="152"/>
      <c r="W560" s="152"/>
      <c r="X560" s="152"/>
      <c r="Y560" s="152"/>
      <c r="Z560" s="152"/>
      <c r="AA560" s="152"/>
      <c r="AB560" s="152"/>
      <c r="AC560" s="152"/>
      <c r="AD560" s="152"/>
      <c r="AE560" s="152"/>
      <c r="AF560" s="160"/>
      <c r="AG560" s="160"/>
      <c r="AH560" s="160"/>
      <c r="AI560" s="160"/>
      <c r="AJ560" s="14"/>
    </row>
    <row r="561" spans="1:36">
      <c r="A561" s="4"/>
      <c r="B561" s="4"/>
      <c r="C561" s="4"/>
      <c r="D561" s="4"/>
      <c r="E561" s="4"/>
      <c r="F561" s="4"/>
      <c r="G561" s="4"/>
      <c r="H561" s="4"/>
      <c r="I561" s="4"/>
      <c r="J561" s="4"/>
      <c r="K561" s="4"/>
      <c r="L561" s="4"/>
      <c r="M561" s="4"/>
      <c r="N561" s="4"/>
      <c r="O561" s="4"/>
      <c r="P561" s="4"/>
      <c r="Q561" s="152"/>
      <c r="R561" s="152"/>
      <c r="S561" s="152"/>
      <c r="T561" s="152"/>
      <c r="U561" s="152"/>
      <c r="V561" s="152"/>
      <c r="W561" s="152"/>
      <c r="X561" s="152"/>
      <c r="Y561" s="152"/>
      <c r="Z561" s="152"/>
      <c r="AA561" s="152"/>
      <c r="AB561" s="152"/>
      <c r="AC561" s="152"/>
      <c r="AD561" s="152"/>
      <c r="AE561" s="152"/>
      <c r="AF561" s="160"/>
      <c r="AG561" s="160"/>
      <c r="AH561" s="160"/>
      <c r="AI561" s="160"/>
      <c r="AJ561" s="14"/>
    </row>
    <row r="562" spans="1:36">
      <c r="A562" s="4"/>
      <c r="B562" s="4"/>
      <c r="C562" s="4"/>
      <c r="D562" s="4"/>
      <c r="E562" s="4"/>
      <c r="F562" s="4"/>
      <c r="G562" s="4"/>
      <c r="H562" s="4"/>
      <c r="I562" s="4"/>
      <c r="J562" s="4"/>
      <c r="K562" s="4"/>
      <c r="L562" s="4"/>
      <c r="M562" s="4"/>
      <c r="N562" s="4"/>
      <c r="O562" s="4"/>
      <c r="P562" s="4"/>
      <c r="Q562" s="152"/>
      <c r="R562" s="152"/>
      <c r="S562" s="152"/>
      <c r="T562" s="152"/>
      <c r="U562" s="152"/>
      <c r="V562" s="152"/>
      <c r="W562" s="152"/>
      <c r="X562" s="152"/>
      <c r="Y562" s="152"/>
      <c r="Z562" s="152"/>
      <c r="AA562" s="152"/>
      <c r="AB562" s="152"/>
      <c r="AC562" s="152"/>
      <c r="AD562" s="152"/>
      <c r="AE562" s="152"/>
      <c r="AF562" s="160"/>
      <c r="AG562" s="160"/>
      <c r="AH562" s="160"/>
      <c r="AI562" s="160"/>
      <c r="AJ562" s="14"/>
    </row>
    <row r="563" spans="1:36">
      <c r="A563" s="4"/>
      <c r="B563" s="4"/>
      <c r="C563" s="4"/>
      <c r="D563" s="4"/>
      <c r="E563" s="4"/>
      <c r="F563" s="4"/>
      <c r="G563" s="4"/>
      <c r="H563" s="4"/>
      <c r="I563" s="4"/>
      <c r="J563" s="4"/>
      <c r="K563" s="4"/>
      <c r="L563" s="4"/>
      <c r="M563" s="4"/>
      <c r="N563" s="4"/>
      <c r="O563" s="4"/>
      <c r="P563" s="4"/>
      <c r="Q563" s="152"/>
      <c r="R563" s="152"/>
      <c r="S563" s="152"/>
      <c r="T563" s="152"/>
      <c r="U563" s="152"/>
      <c r="V563" s="152"/>
      <c r="W563" s="152"/>
      <c r="X563" s="152"/>
      <c r="Y563" s="152"/>
      <c r="Z563" s="152"/>
      <c r="AA563" s="152"/>
      <c r="AB563" s="152"/>
      <c r="AC563" s="152"/>
      <c r="AD563" s="152"/>
      <c r="AE563" s="152"/>
      <c r="AF563" s="160"/>
      <c r="AG563" s="160"/>
      <c r="AH563" s="160"/>
      <c r="AI563" s="160"/>
      <c r="AJ563" s="14"/>
    </row>
    <row r="564" spans="1:36">
      <c r="A564" s="4"/>
      <c r="B564" s="4"/>
      <c r="C564" s="4"/>
      <c r="D564" s="4"/>
      <c r="E564" s="4"/>
      <c r="F564" s="4"/>
      <c r="G564" s="4"/>
      <c r="H564" s="4"/>
      <c r="I564" s="4"/>
      <c r="J564" s="4"/>
      <c r="K564" s="4"/>
      <c r="L564" s="4"/>
      <c r="M564" s="4"/>
      <c r="N564" s="4"/>
      <c r="O564" s="4"/>
      <c r="P564" s="4"/>
      <c r="Q564" s="152"/>
      <c r="R564" s="152"/>
      <c r="S564" s="152"/>
      <c r="T564" s="152"/>
      <c r="U564" s="152"/>
      <c r="V564" s="152"/>
      <c r="W564" s="152"/>
      <c r="X564" s="152"/>
      <c r="Y564" s="152"/>
      <c r="Z564" s="152"/>
      <c r="AA564" s="152"/>
      <c r="AB564" s="152"/>
      <c r="AC564" s="152"/>
      <c r="AD564" s="152"/>
      <c r="AE564" s="152"/>
      <c r="AF564" s="160"/>
      <c r="AG564" s="160"/>
      <c r="AH564" s="160"/>
      <c r="AI564" s="160"/>
      <c r="AJ564" s="14"/>
    </row>
    <row r="565" spans="1:36">
      <c r="A565" s="4"/>
      <c r="B565" s="4"/>
      <c r="C565" s="4"/>
      <c r="D565" s="4"/>
      <c r="E565" s="4"/>
      <c r="F565" s="4"/>
      <c r="G565" s="4"/>
      <c r="H565" s="4"/>
      <c r="I565" s="4"/>
      <c r="J565" s="4"/>
      <c r="K565" s="4"/>
      <c r="L565" s="4"/>
      <c r="M565" s="4"/>
      <c r="N565" s="4"/>
      <c r="O565" s="4"/>
      <c r="P565" s="4"/>
      <c r="Q565" s="152"/>
      <c r="R565" s="152"/>
      <c r="S565" s="152"/>
      <c r="T565" s="152"/>
      <c r="U565" s="152"/>
      <c r="V565" s="152"/>
      <c r="W565" s="152"/>
      <c r="X565" s="152"/>
      <c r="Y565" s="152"/>
      <c r="Z565" s="152"/>
      <c r="AA565" s="152"/>
      <c r="AB565" s="152"/>
      <c r="AC565" s="152"/>
      <c r="AD565" s="152"/>
      <c r="AE565" s="152"/>
      <c r="AF565" s="160"/>
      <c r="AG565" s="160"/>
      <c r="AH565" s="160"/>
      <c r="AI565" s="160"/>
      <c r="AJ565" s="14"/>
    </row>
    <row r="566" spans="1:36">
      <c r="A566" s="4"/>
      <c r="B566" s="4"/>
      <c r="C566" s="4"/>
      <c r="D566" s="4"/>
      <c r="E566" s="4"/>
      <c r="F566" s="4"/>
      <c r="G566" s="4"/>
      <c r="H566" s="4"/>
      <c r="I566" s="4"/>
      <c r="J566" s="4"/>
      <c r="K566" s="4"/>
      <c r="L566" s="4"/>
      <c r="M566" s="4"/>
      <c r="N566" s="4"/>
      <c r="O566" s="4"/>
      <c r="P566" s="4"/>
      <c r="Q566" s="152"/>
      <c r="R566" s="152"/>
      <c r="S566" s="152"/>
      <c r="T566" s="152"/>
      <c r="U566" s="152"/>
      <c r="V566" s="152"/>
      <c r="W566" s="152"/>
      <c r="X566" s="152"/>
      <c r="Y566" s="152"/>
      <c r="Z566" s="152"/>
      <c r="AA566" s="152"/>
      <c r="AB566" s="152"/>
      <c r="AC566" s="152"/>
      <c r="AD566" s="152"/>
      <c r="AE566" s="152"/>
      <c r="AF566" s="160"/>
      <c r="AG566" s="160"/>
      <c r="AH566" s="160"/>
      <c r="AI566" s="160"/>
      <c r="AJ566" s="14"/>
    </row>
    <row r="567" spans="1:36">
      <c r="A567" s="4"/>
      <c r="B567" s="4"/>
      <c r="C567" s="4"/>
      <c r="D567" s="4"/>
      <c r="E567" s="4"/>
      <c r="F567" s="4"/>
      <c r="G567" s="4"/>
      <c r="H567" s="4"/>
      <c r="I567" s="4"/>
      <c r="J567" s="4"/>
      <c r="K567" s="4"/>
      <c r="L567" s="4"/>
      <c r="M567" s="4"/>
      <c r="N567" s="4"/>
      <c r="O567" s="4"/>
      <c r="P567" s="4"/>
      <c r="Q567" s="152"/>
      <c r="R567" s="152"/>
      <c r="S567" s="152"/>
      <c r="T567" s="152"/>
      <c r="U567" s="152"/>
      <c r="V567" s="152"/>
      <c r="W567" s="152"/>
      <c r="X567" s="152"/>
      <c r="Y567" s="152"/>
      <c r="Z567" s="152"/>
      <c r="AA567" s="152"/>
      <c r="AB567" s="152"/>
      <c r="AC567" s="152"/>
      <c r="AD567" s="152"/>
      <c r="AE567" s="152"/>
      <c r="AF567" s="160"/>
      <c r="AG567" s="160"/>
      <c r="AH567" s="160"/>
      <c r="AI567" s="160"/>
      <c r="AJ567" s="14"/>
    </row>
    <row r="568" spans="1:36">
      <c r="A568" s="4"/>
      <c r="B568" s="4"/>
      <c r="C568" s="4"/>
      <c r="D568" s="4"/>
      <c r="E568" s="4"/>
      <c r="F568" s="4"/>
      <c r="G568" s="4"/>
      <c r="H568" s="4"/>
      <c r="I568" s="4"/>
      <c r="J568" s="4"/>
      <c r="K568" s="4"/>
      <c r="L568" s="4"/>
      <c r="M568" s="4"/>
      <c r="N568" s="4"/>
      <c r="O568" s="4"/>
      <c r="P568" s="4"/>
      <c r="Q568" s="152"/>
      <c r="R568" s="152"/>
      <c r="S568" s="152"/>
      <c r="T568" s="152"/>
      <c r="U568" s="152"/>
      <c r="V568" s="152"/>
      <c r="W568" s="152"/>
      <c r="X568" s="152"/>
      <c r="Y568" s="152"/>
      <c r="Z568" s="152"/>
      <c r="AA568" s="152"/>
      <c r="AB568" s="152"/>
      <c r="AC568" s="152"/>
      <c r="AD568" s="152"/>
      <c r="AE568" s="152"/>
      <c r="AF568" s="160"/>
      <c r="AG568" s="160"/>
      <c r="AH568" s="160"/>
      <c r="AI568" s="160"/>
      <c r="AJ568" s="14"/>
    </row>
    <row r="569" spans="1:36">
      <c r="A569" s="4"/>
      <c r="B569" s="4"/>
      <c r="C569" s="4"/>
      <c r="D569" s="4"/>
      <c r="E569" s="4"/>
      <c r="F569" s="4"/>
      <c r="G569" s="4"/>
      <c r="H569" s="4"/>
      <c r="I569" s="4"/>
      <c r="J569" s="4"/>
      <c r="K569" s="4"/>
      <c r="L569" s="4"/>
      <c r="M569" s="4"/>
      <c r="N569" s="4"/>
      <c r="O569" s="4"/>
      <c r="P569" s="4"/>
      <c r="Q569" s="152"/>
      <c r="R569" s="152"/>
      <c r="S569" s="152"/>
      <c r="T569" s="152"/>
      <c r="U569" s="152"/>
      <c r="V569" s="152"/>
      <c r="W569" s="152"/>
      <c r="X569" s="152"/>
      <c r="Y569" s="152"/>
      <c r="Z569" s="152"/>
      <c r="AA569" s="152"/>
      <c r="AB569" s="152"/>
      <c r="AC569" s="152"/>
      <c r="AD569" s="152"/>
      <c r="AE569" s="152"/>
      <c r="AF569" s="160"/>
      <c r="AG569" s="160"/>
      <c r="AH569" s="160"/>
      <c r="AI569" s="160"/>
      <c r="AJ569" s="14"/>
    </row>
    <row r="570" spans="1:36">
      <c r="A570" s="4"/>
      <c r="B570" s="4"/>
      <c r="C570" s="4"/>
      <c r="D570" s="4"/>
      <c r="E570" s="4"/>
      <c r="F570" s="4"/>
      <c r="G570" s="4"/>
      <c r="H570" s="4"/>
      <c r="I570" s="4"/>
      <c r="J570" s="4"/>
      <c r="K570" s="4"/>
      <c r="L570" s="4"/>
      <c r="M570" s="4"/>
      <c r="N570" s="4"/>
      <c r="O570" s="4"/>
      <c r="P570" s="4"/>
      <c r="Q570" s="152"/>
      <c r="R570" s="152"/>
      <c r="S570" s="152"/>
      <c r="T570" s="152"/>
      <c r="U570" s="152"/>
      <c r="V570" s="152"/>
      <c r="W570" s="152"/>
      <c r="X570" s="152"/>
      <c r="Y570" s="152"/>
      <c r="Z570" s="152"/>
      <c r="AA570" s="152"/>
      <c r="AB570" s="152"/>
      <c r="AC570" s="152"/>
      <c r="AD570" s="152"/>
      <c r="AE570" s="152"/>
      <c r="AF570" s="160"/>
      <c r="AG570" s="160"/>
      <c r="AH570" s="160"/>
      <c r="AI570" s="160"/>
      <c r="AJ570" s="14"/>
    </row>
    <row r="571" spans="1:36">
      <c r="A571" s="4"/>
      <c r="B571" s="4"/>
      <c r="C571" s="4"/>
      <c r="D571" s="4"/>
      <c r="E571" s="4"/>
      <c r="F571" s="4"/>
      <c r="G571" s="4"/>
      <c r="H571" s="4"/>
      <c r="I571" s="4"/>
      <c r="J571" s="4"/>
      <c r="K571" s="4"/>
      <c r="L571" s="4"/>
      <c r="M571" s="4"/>
      <c r="N571" s="4"/>
      <c r="O571" s="4"/>
      <c r="P571" s="4"/>
      <c r="Q571" s="152"/>
      <c r="R571" s="152"/>
      <c r="S571" s="152"/>
      <c r="T571" s="152"/>
      <c r="U571" s="152"/>
      <c r="V571" s="152"/>
      <c r="W571" s="152"/>
      <c r="X571" s="152"/>
      <c r="Y571" s="152"/>
      <c r="Z571" s="152"/>
      <c r="AA571" s="152"/>
      <c r="AB571" s="152"/>
      <c r="AC571" s="152"/>
      <c r="AD571" s="152"/>
      <c r="AE571" s="152"/>
      <c r="AF571" s="160"/>
      <c r="AG571" s="160"/>
      <c r="AH571" s="160"/>
      <c r="AI571" s="160"/>
      <c r="AJ571" s="14"/>
    </row>
    <row r="572" spans="1:36">
      <c r="A572" s="4"/>
      <c r="B572" s="4"/>
      <c r="C572" s="4"/>
      <c r="D572" s="4"/>
      <c r="E572" s="4"/>
      <c r="F572" s="4"/>
      <c r="G572" s="4"/>
      <c r="H572" s="4"/>
      <c r="I572" s="4"/>
      <c r="J572" s="4"/>
      <c r="K572" s="4"/>
      <c r="L572" s="4"/>
      <c r="M572" s="4"/>
      <c r="N572" s="4"/>
      <c r="O572" s="4"/>
      <c r="P572" s="4"/>
      <c r="Q572" s="152"/>
      <c r="R572" s="152"/>
      <c r="S572" s="152"/>
      <c r="T572" s="152"/>
      <c r="U572" s="152"/>
      <c r="V572" s="152"/>
      <c r="W572" s="152"/>
      <c r="X572" s="152"/>
      <c r="Y572" s="152"/>
      <c r="Z572" s="152"/>
      <c r="AA572" s="152"/>
      <c r="AB572" s="152"/>
      <c r="AC572" s="152"/>
      <c r="AD572" s="152"/>
      <c r="AE572" s="152"/>
      <c r="AF572" s="160"/>
      <c r="AG572" s="160"/>
      <c r="AH572" s="160"/>
      <c r="AI572" s="160"/>
      <c r="AJ572" s="14"/>
    </row>
    <row r="573" spans="1:36">
      <c r="A573" s="4"/>
      <c r="B573" s="4"/>
      <c r="C573" s="4"/>
      <c r="D573" s="4"/>
      <c r="E573" s="4"/>
      <c r="F573" s="4"/>
      <c r="G573" s="4"/>
      <c r="H573" s="4"/>
      <c r="I573" s="4"/>
      <c r="J573" s="4"/>
      <c r="K573" s="4"/>
      <c r="L573" s="4"/>
      <c r="M573" s="4"/>
      <c r="N573" s="4"/>
      <c r="O573" s="4"/>
      <c r="P573" s="4"/>
      <c r="Q573" s="152"/>
      <c r="R573" s="152"/>
      <c r="S573" s="152"/>
      <c r="T573" s="152"/>
      <c r="U573" s="152"/>
      <c r="V573" s="152"/>
      <c r="W573" s="152"/>
      <c r="X573" s="152"/>
      <c r="Y573" s="152"/>
      <c r="Z573" s="152"/>
      <c r="AA573" s="152"/>
      <c r="AB573" s="152"/>
      <c r="AC573" s="152"/>
      <c r="AD573" s="152"/>
      <c r="AE573" s="152"/>
      <c r="AF573" s="160"/>
      <c r="AG573" s="160"/>
      <c r="AH573" s="160"/>
      <c r="AI573" s="160"/>
      <c r="AJ573" s="14"/>
    </row>
    <row r="574" spans="1:36">
      <c r="A574" s="4"/>
      <c r="B574" s="4"/>
      <c r="C574" s="4"/>
      <c r="D574" s="4"/>
      <c r="E574" s="4"/>
      <c r="F574" s="4"/>
      <c r="G574" s="4"/>
      <c r="H574" s="4"/>
      <c r="I574" s="4"/>
      <c r="J574" s="4"/>
      <c r="K574" s="4"/>
      <c r="L574" s="4"/>
      <c r="M574" s="4"/>
      <c r="N574" s="4"/>
      <c r="O574" s="4"/>
      <c r="P574" s="4"/>
      <c r="Q574" s="152"/>
      <c r="R574" s="152"/>
      <c r="S574" s="152"/>
      <c r="T574" s="152"/>
      <c r="U574" s="152"/>
      <c r="V574" s="152"/>
      <c r="W574" s="152"/>
      <c r="X574" s="152"/>
      <c r="Y574" s="152"/>
      <c r="Z574" s="152"/>
      <c r="AA574" s="152"/>
      <c r="AB574" s="152"/>
      <c r="AC574" s="152"/>
      <c r="AD574" s="152"/>
      <c r="AE574" s="152"/>
      <c r="AF574" s="160"/>
      <c r="AG574" s="160"/>
      <c r="AH574" s="160"/>
      <c r="AI574" s="160"/>
      <c r="AJ574" s="14"/>
    </row>
    <row r="575" spans="1:36">
      <c r="A575" s="4"/>
      <c r="B575" s="4"/>
      <c r="C575" s="4"/>
      <c r="D575" s="4"/>
      <c r="E575" s="4"/>
      <c r="F575" s="4"/>
      <c r="G575" s="4"/>
      <c r="H575" s="4"/>
      <c r="I575" s="4"/>
      <c r="J575" s="4"/>
      <c r="K575" s="4"/>
      <c r="L575" s="4"/>
      <c r="M575" s="4"/>
      <c r="N575" s="4"/>
      <c r="O575" s="4"/>
      <c r="P575" s="4"/>
      <c r="Q575" s="152"/>
      <c r="R575" s="152"/>
      <c r="S575" s="152"/>
      <c r="T575" s="152"/>
      <c r="U575" s="152"/>
      <c r="V575" s="152"/>
      <c r="W575" s="152"/>
      <c r="X575" s="152"/>
      <c r="Y575" s="152"/>
      <c r="Z575" s="152"/>
      <c r="AA575" s="152"/>
      <c r="AB575" s="152"/>
      <c r="AC575" s="152"/>
      <c r="AD575" s="152"/>
      <c r="AE575" s="152"/>
      <c r="AF575" s="160"/>
      <c r="AG575" s="160"/>
      <c r="AH575" s="160"/>
      <c r="AI575" s="160"/>
      <c r="AJ575" s="14"/>
    </row>
    <row r="576" spans="1:36">
      <c r="A576" s="4"/>
      <c r="B576" s="4"/>
      <c r="C576" s="4"/>
      <c r="D576" s="4"/>
      <c r="E576" s="4"/>
      <c r="F576" s="4"/>
      <c r="G576" s="4"/>
      <c r="H576" s="4"/>
      <c r="I576" s="4"/>
      <c r="J576" s="4"/>
      <c r="K576" s="4"/>
      <c r="L576" s="4"/>
      <c r="M576" s="4"/>
      <c r="N576" s="4"/>
      <c r="O576" s="4"/>
      <c r="P576" s="4"/>
      <c r="Q576" s="152"/>
      <c r="R576" s="152"/>
      <c r="S576" s="152"/>
      <c r="T576" s="152"/>
      <c r="U576" s="152"/>
      <c r="V576" s="152"/>
      <c r="W576" s="152"/>
      <c r="X576" s="152"/>
      <c r="Y576" s="152"/>
      <c r="Z576" s="152"/>
      <c r="AA576" s="152"/>
      <c r="AB576" s="152"/>
      <c r="AC576" s="152"/>
      <c r="AD576" s="152"/>
      <c r="AE576" s="152"/>
      <c r="AF576" s="160"/>
      <c r="AG576" s="160"/>
      <c r="AH576" s="160"/>
      <c r="AI576" s="160"/>
      <c r="AJ576" s="14"/>
    </row>
    <row r="577" spans="1:36">
      <c r="A577" s="4"/>
      <c r="B577" s="4"/>
      <c r="C577" s="4"/>
      <c r="D577" s="4"/>
      <c r="E577" s="4"/>
      <c r="F577" s="4"/>
      <c r="G577" s="4"/>
      <c r="H577" s="4"/>
      <c r="I577" s="4"/>
      <c r="J577" s="4"/>
      <c r="K577" s="4"/>
      <c r="L577" s="4"/>
      <c r="M577" s="4"/>
      <c r="N577" s="4"/>
      <c r="O577" s="4"/>
      <c r="P577" s="4"/>
      <c r="Q577" s="152"/>
      <c r="R577" s="152"/>
      <c r="S577" s="152"/>
      <c r="T577" s="152"/>
      <c r="U577" s="152"/>
      <c r="V577" s="152"/>
      <c r="W577" s="152"/>
      <c r="X577" s="152"/>
      <c r="Y577" s="152"/>
      <c r="Z577" s="152"/>
      <c r="AA577" s="152"/>
      <c r="AB577" s="152"/>
      <c r="AC577" s="152"/>
      <c r="AD577" s="152"/>
      <c r="AE577" s="152"/>
      <c r="AF577" s="160"/>
      <c r="AG577" s="160"/>
      <c r="AH577" s="160"/>
      <c r="AI577" s="160"/>
      <c r="AJ577" s="14"/>
    </row>
    <row r="578" spans="1:36">
      <c r="A578" s="4"/>
      <c r="B578" s="4"/>
      <c r="C578" s="4"/>
      <c r="D578" s="4"/>
      <c r="E578" s="4"/>
      <c r="F578" s="4"/>
      <c r="G578" s="4"/>
      <c r="H578" s="4"/>
      <c r="I578" s="4"/>
      <c r="J578" s="4"/>
      <c r="K578" s="4"/>
      <c r="L578" s="4"/>
      <c r="M578" s="4"/>
      <c r="N578" s="4"/>
      <c r="O578" s="4"/>
      <c r="P578" s="4"/>
      <c r="Q578" s="152"/>
      <c r="R578" s="152"/>
      <c r="S578" s="152"/>
      <c r="T578" s="152"/>
      <c r="U578" s="152"/>
      <c r="V578" s="152"/>
      <c r="W578" s="152"/>
      <c r="X578" s="152"/>
      <c r="Y578" s="152"/>
      <c r="Z578" s="152"/>
      <c r="AA578" s="152"/>
      <c r="AB578" s="152"/>
      <c r="AC578" s="152"/>
      <c r="AD578" s="152"/>
      <c r="AE578" s="152"/>
      <c r="AF578" s="160"/>
      <c r="AG578" s="160"/>
      <c r="AH578" s="160"/>
      <c r="AI578" s="160"/>
      <c r="AJ578" s="14"/>
    </row>
    <row r="579" spans="1:36">
      <c r="A579" s="4"/>
      <c r="B579" s="4"/>
      <c r="C579" s="4"/>
      <c r="D579" s="4"/>
      <c r="E579" s="4"/>
      <c r="F579" s="4"/>
      <c r="G579" s="4"/>
      <c r="H579" s="4"/>
      <c r="I579" s="4"/>
      <c r="J579" s="4"/>
      <c r="K579" s="4"/>
      <c r="L579" s="4"/>
      <c r="M579" s="4"/>
      <c r="N579" s="4"/>
      <c r="O579" s="4"/>
      <c r="P579" s="4"/>
      <c r="Q579" s="152"/>
      <c r="R579" s="152"/>
      <c r="S579" s="152"/>
      <c r="T579" s="152"/>
      <c r="U579" s="152"/>
      <c r="V579" s="152"/>
      <c r="W579" s="152"/>
      <c r="X579" s="152"/>
      <c r="Y579" s="152"/>
      <c r="Z579" s="152"/>
      <c r="AA579" s="152"/>
      <c r="AB579" s="152"/>
      <c r="AC579" s="152"/>
      <c r="AD579" s="152"/>
      <c r="AE579" s="152"/>
      <c r="AF579" s="160"/>
      <c r="AG579" s="160"/>
      <c r="AH579" s="160"/>
      <c r="AI579" s="160"/>
      <c r="AJ579" s="14"/>
    </row>
    <row r="580" spans="1:36">
      <c r="A580" s="4"/>
      <c r="B580" s="4"/>
      <c r="C580" s="4"/>
      <c r="D580" s="4"/>
      <c r="E580" s="4"/>
      <c r="F580" s="4"/>
      <c r="G580" s="4"/>
      <c r="H580" s="4"/>
      <c r="I580" s="4"/>
      <c r="J580" s="4"/>
      <c r="K580" s="4"/>
      <c r="L580" s="4"/>
      <c r="M580" s="4"/>
      <c r="N580" s="4"/>
      <c r="O580" s="4"/>
      <c r="P580" s="4"/>
      <c r="Q580" s="152"/>
      <c r="R580" s="152"/>
      <c r="S580" s="152"/>
      <c r="T580" s="152"/>
      <c r="U580" s="152"/>
      <c r="V580" s="152"/>
      <c r="W580" s="152"/>
      <c r="X580" s="152"/>
      <c r="Y580" s="152"/>
      <c r="Z580" s="152"/>
      <c r="AA580" s="152"/>
      <c r="AB580" s="152"/>
      <c r="AC580" s="152"/>
      <c r="AD580" s="152"/>
      <c r="AE580" s="152"/>
      <c r="AF580" s="160"/>
      <c r="AG580" s="160"/>
      <c r="AH580" s="160"/>
      <c r="AI580" s="160"/>
      <c r="AJ580" s="14"/>
    </row>
    <row r="581" spans="1:36">
      <c r="A581" s="4"/>
      <c r="B581" s="4"/>
      <c r="C581" s="4"/>
      <c r="D581" s="4"/>
      <c r="E581" s="4"/>
      <c r="F581" s="4"/>
      <c r="G581" s="4"/>
      <c r="H581" s="4"/>
      <c r="I581" s="4"/>
      <c r="J581" s="4"/>
      <c r="K581" s="4"/>
      <c r="L581" s="4"/>
      <c r="M581" s="4"/>
      <c r="N581" s="4"/>
      <c r="O581" s="4"/>
      <c r="P581" s="4"/>
      <c r="Q581" s="152"/>
      <c r="R581" s="152"/>
      <c r="S581" s="152"/>
      <c r="T581" s="152"/>
      <c r="U581" s="152"/>
      <c r="V581" s="152"/>
      <c r="W581" s="152"/>
      <c r="X581" s="152"/>
      <c r="Y581" s="152"/>
      <c r="Z581" s="152"/>
      <c r="AA581" s="152"/>
      <c r="AB581" s="152"/>
      <c r="AC581" s="152"/>
      <c r="AD581" s="152"/>
      <c r="AE581" s="152"/>
      <c r="AF581" s="160"/>
      <c r="AG581" s="160"/>
      <c r="AH581" s="160"/>
      <c r="AI581" s="160"/>
      <c r="AJ581" s="14"/>
    </row>
    <row r="582" spans="1:36">
      <c r="A582" s="4"/>
      <c r="B582" s="4"/>
      <c r="C582" s="4"/>
      <c r="D582" s="4"/>
      <c r="E582" s="4"/>
      <c r="F582" s="4"/>
      <c r="G582" s="4"/>
      <c r="H582" s="4"/>
      <c r="I582" s="4"/>
      <c r="J582" s="4"/>
      <c r="K582" s="4"/>
      <c r="L582" s="4"/>
      <c r="M582" s="4"/>
      <c r="N582" s="4"/>
      <c r="O582" s="4"/>
      <c r="P582" s="4"/>
      <c r="Q582" s="152"/>
      <c r="R582" s="152"/>
      <c r="S582" s="152"/>
      <c r="T582" s="152"/>
      <c r="U582" s="152"/>
      <c r="V582" s="152"/>
      <c r="W582" s="152"/>
      <c r="X582" s="152"/>
      <c r="Y582" s="152"/>
      <c r="Z582" s="152"/>
      <c r="AA582" s="152"/>
      <c r="AB582" s="152"/>
      <c r="AC582" s="152"/>
      <c r="AD582" s="152"/>
      <c r="AE582" s="152"/>
      <c r="AF582" s="160"/>
      <c r="AG582" s="160"/>
      <c r="AH582" s="160"/>
      <c r="AI582" s="160"/>
      <c r="AJ582" s="14"/>
    </row>
    <row r="583" spans="1:36">
      <c r="A583" s="4"/>
      <c r="B583" s="4"/>
      <c r="C583" s="4"/>
      <c r="D583" s="4"/>
      <c r="E583" s="4"/>
      <c r="F583" s="4"/>
      <c r="G583" s="4"/>
      <c r="H583" s="4"/>
      <c r="I583" s="4"/>
      <c r="J583" s="4"/>
      <c r="K583" s="4"/>
      <c r="L583" s="4"/>
      <c r="M583" s="4"/>
      <c r="N583" s="4"/>
      <c r="O583" s="4"/>
      <c r="P583" s="4"/>
      <c r="Q583" s="152"/>
      <c r="R583" s="152"/>
      <c r="S583" s="152"/>
      <c r="T583" s="152"/>
      <c r="U583" s="152"/>
      <c r="V583" s="152"/>
      <c r="W583" s="152"/>
      <c r="X583" s="152"/>
      <c r="Y583" s="152"/>
      <c r="Z583" s="152"/>
      <c r="AA583" s="152"/>
      <c r="AB583" s="152"/>
      <c r="AC583" s="152"/>
      <c r="AD583" s="152"/>
      <c r="AE583" s="152"/>
      <c r="AF583" s="160"/>
      <c r="AG583" s="160"/>
      <c r="AH583" s="160"/>
      <c r="AI583" s="160"/>
      <c r="AJ583" s="14"/>
    </row>
    <row r="584" spans="1:36">
      <c r="A584" s="4"/>
      <c r="B584" s="4"/>
      <c r="C584" s="4"/>
      <c r="D584" s="4"/>
      <c r="E584" s="4"/>
      <c r="F584" s="4"/>
      <c r="G584" s="4"/>
      <c r="H584" s="4"/>
      <c r="I584" s="4"/>
      <c r="J584" s="4"/>
      <c r="K584" s="4"/>
      <c r="L584" s="4"/>
      <c r="M584" s="4"/>
      <c r="N584" s="4"/>
      <c r="O584" s="4"/>
      <c r="P584" s="4"/>
      <c r="Q584" s="152"/>
      <c r="R584" s="152"/>
      <c r="S584" s="152"/>
      <c r="T584" s="152"/>
      <c r="U584" s="152"/>
      <c r="V584" s="152"/>
      <c r="W584" s="152"/>
      <c r="X584" s="152"/>
      <c r="Y584" s="152"/>
      <c r="Z584" s="152"/>
      <c r="AA584" s="152"/>
      <c r="AB584" s="152"/>
      <c r="AC584" s="152"/>
      <c r="AD584" s="152"/>
      <c r="AE584" s="152"/>
      <c r="AF584" s="160"/>
      <c r="AG584" s="160"/>
      <c r="AH584" s="160"/>
      <c r="AI584" s="160"/>
      <c r="AJ584" s="14"/>
    </row>
    <row r="585" spans="1:36">
      <c r="A585" s="4"/>
      <c r="B585" s="4"/>
      <c r="C585" s="4"/>
      <c r="D585" s="4"/>
      <c r="E585" s="4"/>
      <c r="F585" s="4"/>
      <c r="G585" s="4"/>
      <c r="H585" s="4"/>
      <c r="I585" s="4"/>
      <c r="J585" s="4"/>
      <c r="K585" s="4"/>
      <c r="L585" s="4"/>
      <c r="M585" s="4"/>
      <c r="N585" s="4"/>
      <c r="O585" s="4"/>
      <c r="P585" s="4"/>
      <c r="Q585" s="152"/>
      <c r="R585" s="152"/>
      <c r="S585" s="152"/>
      <c r="T585" s="152"/>
      <c r="U585" s="152"/>
      <c r="V585" s="152"/>
      <c r="W585" s="152"/>
      <c r="X585" s="152"/>
      <c r="Y585" s="152"/>
      <c r="Z585" s="152"/>
      <c r="AA585" s="152"/>
      <c r="AB585" s="152"/>
      <c r="AC585" s="152"/>
      <c r="AD585" s="152"/>
      <c r="AE585" s="152"/>
      <c r="AF585" s="160"/>
      <c r="AG585" s="160"/>
      <c r="AH585" s="160"/>
      <c r="AI585" s="160"/>
      <c r="AJ585" s="14"/>
    </row>
    <row r="586" spans="1:36">
      <c r="A586" s="4"/>
      <c r="B586" s="4"/>
      <c r="C586" s="4"/>
      <c r="D586" s="4"/>
      <c r="E586" s="4"/>
      <c r="F586" s="4"/>
      <c r="G586" s="4"/>
      <c r="H586" s="4"/>
      <c r="I586" s="4"/>
      <c r="J586" s="4"/>
      <c r="K586" s="4"/>
      <c r="L586" s="4"/>
      <c r="M586" s="4"/>
      <c r="N586" s="4"/>
      <c r="O586" s="4"/>
      <c r="P586" s="4"/>
      <c r="Q586" s="152"/>
      <c r="R586" s="152"/>
      <c r="S586" s="152"/>
      <c r="T586" s="152"/>
      <c r="U586" s="152"/>
      <c r="V586" s="152"/>
      <c r="W586" s="152"/>
      <c r="X586" s="152"/>
      <c r="Y586" s="152"/>
      <c r="Z586" s="152"/>
      <c r="AA586" s="152"/>
      <c r="AB586" s="152"/>
      <c r="AC586" s="152"/>
      <c r="AD586" s="152"/>
      <c r="AE586" s="152"/>
      <c r="AF586" s="160"/>
      <c r="AG586" s="160"/>
      <c r="AH586" s="160"/>
      <c r="AI586" s="160"/>
      <c r="AJ586" s="14"/>
    </row>
    <row r="587" spans="1:36">
      <c r="A587" s="4"/>
      <c r="B587" s="4"/>
      <c r="C587" s="4"/>
      <c r="D587" s="4"/>
      <c r="E587" s="4"/>
      <c r="F587" s="4"/>
      <c r="G587" s="4"/>
      <c r="H587" s="4"/>
      <c r="I587" s="4"/>
      <c r="J587" s="4"/>
      <c r="K587" s="4"/>
      <c r="L587" s="4"/>
      <c r="M587" s="4"/>
      <c r="N587" s="4"/>
      <c r="O587" s="4"/>
      <c r="P587" s="4"/>
      <c r="Q587" s="152"/>
      <c r="R587" s="152"/>
      <c r="S587" s="152"/>
      <c r="T587" s="152"/>
      <c r="U587" s="152"/>
      <c r="V587" s="152"/>
      <c r="W587" s="152"/>
      <c r="X587" s="152"/>
      <c r="Y587" s="152"/>
      <c r="Z587" s="152"/>
      <c r="AA587" s="152"/>
      <c r="AB587" s="152"/>
      <c r="AC587" s="152"/>
      <c r="AD587" s="152"/>
      <c r="AE587" s="152"/>
      <c r="AF587" s="160"/>
      <c r="AG587" s="160"/>
      <c r="AH587" s="160"/>
      <c r="AI587" s="160"/>
      <c r="AJ587" s="14"/>
    </row>
    <row r="588" spans="1:36">
      <c r="A588" s="4"/>
      <c r="B588" s="4"/>
      <c r="C588" s="4"/>
      <c r="D588" s="4"/>
      <c r="E588" s="4"/>
      <c r="F588" s="4"/>
      <c r="G588" s="4"/>
      <c r="H588" s="4"/>
      <c r="I588" s="4"/>
      <c r="J588" s="4"/>
      <c r="K588" s="4"/>
      <c r="L588" s="4"/>
      <c r="M588" s="4"/>
      <c r="N588" s="4"/>
      <c r="O588" s="4"/>
      <c r="P588" s="4"/>
      <c r="Q588" s="152"/>
      <c r="R588" s="152"/>
      <c r="S588" s="152"/>
      <c r="T588" s="152"/>
      <c r="U588" s="152"/>
      <c r="V588" s="152"/>
      <c r="W588" s="152"/>
      <c r="X588" s="152"/>
      <c r="Y588" s="152"/>
      <c r="Z588" s="152"/>
      <c r="AA588" s="152"/>
      <c r="AB588" s="152"/>
      <c r="AC588" s="152"/>
      <c r="AD588" s="152"/>
      <c r="AE588" s="152"/>
      <c r="AF588" s="160"/>
      <c r="AG588" s="160"/>
      <c r="AH588" s="160"/>
      <c r="AI588" s="160"/>
      <c r="AJ588" s="14"/>
    </row>
    <row r="589" spans="1:36">
      <c r="A589" s="4"/>
      <c r="B589" s="4"/>
      <c r="C589" s="4"/>
      <c r="D589" s="4"/>
      <c r="E589" s="4"/>
      <c r="F589" s="4"/>
      <c r="G589" s="4"/>
      <c r="H589" s="4"/>
      <c r="I589" s="4"/>
      <c r="J589" s="4"/>
      <c r="K589" s="4"/>
      <c r="L589" s="4"/>
      <c r="M589" s="4"/>
      <c r="N589" s="4"/>
      <c r="O589" s="4"/>
      <c r="P589" s="4"/>
      <c r="Q589" s="152"/>
      <c r="R589" s="152"/>
      <c r="S589" s="152"/>
      <c r="T589" s="152"/>
      <c r="U589" s="152"/>
      <c r="V589" s="152"/>
      <c r="W589" s="152"/>
      <c r="X589" s="152"/>
      <c r="Y589" s="152"/>
      <c r="Z589" s="152"/>
      <c r="AA589" s="152"/>
      <c r="AB589" s="152"/>
      <c r="AC589" s="152"/>
      <c r="AD589" s="152"/>
      <c r="AE589" s="152"/>
      <c r="AF589" s="160"/>
      <c r="AG589" s="160"/>
      <c r="AH589" s="160"/>
      <c r="AI589" s="160"/>
      <c r="AJ589" s="14"/>
    </row>
    <row r="590" spans="1:36">
      <c r="A590" s="4"/>
      <c r="B590" s="4"/>
      <c r="C590" s="4"/>
      <c r="D590" s="4"/>
      <c r="E590" s="4"/>
      <c r="F590" s="4"/>
      <c r="G590" s="4"/>
      <c r="H590" s="4"/>
      <c r="I590" s="4"/>
      <c r="J590" s="4"/>
      <c r="K590" s="4"/>
      <c r="L590" s="4"/>
      <c r="M590" s="4"/>
      <c r="N590" s="4"/>
      <c r="O590" s="4"/>
      <c r="P590" s="4"/>
      <c r="Q590" s="152"/>
      <c r="R590" s="152"/>
      <c r="S590" s="152"/>
      <c r="T590" s="152"/>
      <c r="U590" s="152"/>
      <c r="V590" s="152"/>
      <c r="W590" s="152"/>
      <c r="X590" s="152"/>
      <c r="Y590" s="152"/>
      <c r="Z590" s="152"/>
      <c r="AA590" s="152"/>
      <c r="AB590" s="152"/>
      <c r="AC590" s="152"/>
      <c r="AD590" s="152"/>
      <c r="AE590" s="152"/>
      <c r="AF590" s="160"/>
      <c r="AG590" s="160"/>
      <c r="AH590" s="160"/>
      <c r="AI590" s="160"/>
      <c r="AJ590" s="14"/>
    </row>
    <row r="591" spans="1:36">
      <c r="A591" s="4"/>
      <c r="B591" s="4"/>
      <c r="C591" s="4"/>
      <c r="D591" s="4"/>
      <c r="E591" s="4"/>
      <c r="F591" s="4"/>
      <c r="G591" s="4"/>
      <c r="H591" s="4"/>
      <c r="I591" s="4"/>
      <c r="J591" s="4"/>
      <c r="K591" s="4"/>
      <c r="L591" s="4"/>
      <c r="M591" s="4"/>
      <c r="N591" s="4"/>
      <c r="O591" s="4"/>
      <c r="P591" s="4"/>
      <c r="Q591" s="152"/>
      <c r="R591" s="152"/>
      <c r="S591" s="152"/>
      <c r="T591" s="152"/>
      <c r="U591" s="152"/>
      <c r="V591" s="152"/>
      <c r="W591" s="152"/>
      <c r="X591" s="152"/>
      <c r="Y591" s="152"/>
      <c r="Z591" s="152"/>
      <c r="AA591" s="152"/>
      <c r="AB591" s="152"/>
      <c r="AC591" s="152"/>
      <c r="AD591" s="152"/>
      <c r="AE591" s="152"/>
      <c r="AF591" s="160"/>
      <c r="AG591" s="160"/>
      <c r="AH591" s="160"/>
      <c r="AI591" s="160"/>
      <c r="AJ591" s="14"/>
    </row>
    <row r="592" spans="1:36">
      <c r="A592" s="4"/>
      <c r="B592" s="4"/>
      <c r="C592" s="4"/>
      <c r="D592" s="4"/>
      <c r="E592" s="4"/>
      <c r="F592" s="4"/>
      <c r="G592" s="4"/>
      <c r="H592" s="4"/>
      <c r="I592" s="4"/>
      <c r="J592" s="4"/>
      <c r="K592" s="4"/>
      <c r="L592" s="4"/>
      <c r="M592" s="4"/>
      <c r="N592" s="4"/>
      <c r="O592" s="4"/>
      <c r="P592" s="4"/>
      <c r="Q592" s="152"/>
      <c r="R592" s="152"/>
      <c r="S592" s="152"/>
      <c r="T592" s="152"/>
      <c r="U592" s="152"/>
      <c r="V592" s="152"/>
      <c r="W592" s="152"/>
      <c r="X592" s="152"/>
      <c r="Y592" s="152"/>
      <c r="Z592" s="152"/>
      <c r="AA592" s="152"/>
      <c r="AB592" s="152"/>
      <c r="AC592" s="152"/>
      <c r="AD592" s="152"/>
      <c r="AE592" s="152"/>
      <c r="AF592" s="160"/>
      <c r="AG592" s="160"/>
      <c r="AH592" s="160"/>
      <c r="AI592" s="160"/>
      <c r="AJ592" s="14"/>
    </row>
    <row r="593" spans="1:36">
      <c r="A593" s="4"/>
      <c r="B593" s="4"/>
      <c r="C593" s="4"/>
      <c r="D593" s="4"/>
      <c r="E593" s="4"/>
      <c r="F593" s="4"/>
      <c r="G593" s="4"/>
      <c r="H593" s="4"/>
      <c r="I593" s="4"/>
      <c r="J593" s="4"/>
      <c r="K593" s="4"/>
      <c r="L593" s="4"/>
      <c r="M593" s="4"/>
      <c r="N593" s="4"/>
      <c r="O593" s="4"/>
      <c r="P593" s="4"/>
      <c r="Q593" s="152"/>
      <c r="R593" s="152"/>
      <c r="S593" s="152"/>
      <c r="T593" s="152"/>
      <c r="U593" s="152"/>
      <c r="V593" s="152"/>
      <c r="W593" s="152"/>
      <c r="X593" s="152"/>
      <c r="Y593" s="152"/>
      <c r="Z593" s="152"/>
      <c r="AA593" s="152"/>
      <c r="AB593" s="152"/>
      <c r="AC593" s="152"/>
      <c r="AD593" s="152"/>
      <c r="AE593" s="152"/>
      <c r="AF593" s="160"/>
      <c r="AG593" s="160"/>
      <c r="AH593" s="160"/>
      <c r="AI593" s="160"/>
      <c r="AJ593" s="14"/>
    </row>
    <row r="594" spans="1:36">
      <c r="A594" s="4"/>
      <c r="B594" s="4"/>
      <c r="C594" s="4"/>
      <c r="D594" s="4"/>
      <c r="E594" s="4"/>
      <c r="F594" s="4"/>
      <c r="G594" s="4"/>
      <c r="H594" s="4"/>
      <c r="I594" s="4"/>
      <c r="J594" s="4"/>
      <c r="K594" s="4"/>
      <c r="L594" s="4"/>
      <c r="M594" s="4"/>
      <c r="N594" s="4"/>
      <c r="O594" s="4"/>
      <c r="P594" s="4"/>
      <c r="Q594" s="152"/>
      <c r="R594" s="152"/>
      <c r="S594" s="152"/>
      <c r="T594" s="152"/>
      <c r="U594" s="152"/>
      <c r="V594" s="152"/>
      <c r="W594" s="152"/>
      <c r="X594" s="152"/>
      <c r="Y594" s="152"/>
      <c r="Z594" s="152"/>
      <c r="AA594" s="152"/>
      <c r="AB594" s="152"/>
      <c r="AC594" s="152"/>
      <c r="AD594" s="152"/>
      <c r="AE594" s="152"/>
      <c r="AF594" s="160"/>
      <c r="AG594" s="160"/>
      <c r="AH594" s="160"/>
      <c r="AI594" s="160"/>
      <c r="AJ594" s="14"/>
    </row>
    <row r="595" spans="1:36">
      <c r="A595" s="4"/>
      <c r="B595" s="4"/>
      <c r="C595" s="4"/>
      <c r="D595" s="4"/>
      <c r="E595" s="4"/>
      <c r="F595" s="4"/>
      <c r="G595" s="4"/>
      <c r="H595" s="4"/>
      <c r="I595" s="4"/>
      <c r="J595" s="4"/>
      <c r="K595" s="4"/>
      <c r="L595" s="4"/>
      <c r="M595" s="4"/>
      <c r="N595" s="4"/>
      <c r="O595" s="4"/>
      <c r="P595" s="4"/>
      <c r="Q595" s="152"/>
      <c r="R595" s="152"/>
      <c r="S595" s="152"/>
      <c r="T595" s="152"/>
      <c r="U595" s="152"/>
      <c r="V595" s="152"/>
      <c r="W595" s="152"/>
      <c r="X595" s="152"/>
      <c r="Y595" s="152"/>
      <c r="Z595" s="152"/>
      <c r="AA595" s="152"/>
      <c r="AB595" s="152"/>
      <c r="AC595" s="152"/>
      <c r="AD595" s="152"/>
      <c r="AE595" s="152"/>
      <c r="AF595" s="160"/>
      <c r="AG595" s="160"/>
      <c r="AH595" s="160"/>
      <c r="AI595" s="160"/>
      <c r="AJ595" s="14"/>
    </row>
    <row r="596" spans="1:36">
      <c r="A596" s="4"/>
      <c r="B596" s="4"/>
      <c r="C596" s="4"/>
      <c r="D596" s="4"/>
      <c r="E596" s="4"/>
      <c r="F596" s="4"/>
      <c r="G596" s="4"/>
      <c r="H596" s="4"/>
      <c r="I596" s="4"/>
      <c r="J596" s="4"/>
      <c r="K596" s="4"/>
      <c r="L596" s="4"/>
      <c r="M596" s="4"/>
      <c r="N596" s="4"/>
      <c r="O596" s="4"/>
      <c r="P596" s="4"/>
      <c r="Q596" s="152"/>
      <c r="R596" s="152"/>
      <c r="S596" s="152"/>
      <c r="T596" s="152"/>
      <c r="U596" s="152"/>
      <c r="V596" s="152"/>
      <c r="W596" s="152"/>
      <c r="X596" s="152"/>
      <c r="Y596" s="152"/>
      <c r="Z596" s="152"/>
      <c r="AA596" s="152"/>
      <c r="AB596" s="152"/>
      <c r="AC596" s="152"/>
      <c r="AD596" s="152"/>
      <c r="AE596" s="152"/>
      <c r="AF596" s="160"/>
      <c r="AG596" s="160"/>
      <c r="AH596" s="160"/>
      <c r="AI596" s="160"/>
      <c r="AJ596" s="14"/>
    </row>
    <row r="597" spans="1:36">
      <c r="A597" s="4"/>
      <c r="B597" s="4"/>
      <c r="C597" s="4"/>
      <c r="D597" s="4"/>
      <c r="E597" s="4"/>
      <c r="F597" s="4"/>
      <c r="G597" s="4"/>
      <c r="H597" s="4"/>
      <c r="I597" s="4"/>
      <c r="J597" s="4"/>
      <c r="K597" s="4"/>
      <c r="L597" s="4"/>
      <c r="M597" s="4"/>
      <c r="N597" s="4"/>
      <c r="O597" s="4"/>
      <c r="P597" s="4"/>
      <c r="Q597" s="152"/>
      <c r="R597" s="152"/>
      <c r="S597" s="152"/>
      <c r="T597" s="152"/>
      <c r="U597" s="152"/>
      <c r="V597" s="152"/>
      <c r="W597" s="152"/>
      <c r="X597" s="152"/>
      <c r="Y597" s="152"/>
      <c r="Z597" s="152"/>
      <c r="AA597" s="152"/>
      <c r="AB597" s="152"/>
      <c r="AC597" s="152"/>
      <c r="AD597" s="152"/>
      <c r="AE597" s="152"/>
      <c r="AF597" s="160"/>
      <c r="AG597" s="160"/>
      <c r="AH597" s="160"/>
      <c r="AI597" s="160"/>
      <c r="AJ597" s="14"/>
    </row>
    <row r="598" spans="1:36">
      <c r="A598" s="4"/>
      <c r="B598" s="4"/>
      <c r="C598" s="4"/>
      <c r="D598" s="4"/>
      <c r="E598" s="4"/>
      <c r="F598" s="4"/>
      <c r="G598" s="4"/>
      <c r="H598" s="4"/>
      <c r="I598" s="4"/>
      <c r="J598" s="4"/>
      <c r="K598" s="4"/>
      <c r="L598" s="4"/>
      <c r="M598" s="4"/>
      <c r="N598" s="4"/>
      <c r="O598" s="4"/>
      <c r="P598" s="4"/>
      <c r="Q598" s="152"/>
      <c r="R598" s="152"/>
      <c r="S598" s="152"/>
      <c r="T598" s="152"/>
      <c r="U598" s="152"/>
      <c r="V598" s="152"/>
      <c r="W598" s="152"/>
      <c r="X598" s="152"/>
      <c r="Y598" s="152"/>
      <c r="Z598" s="152"/>
      <c r="AA598" s="152"/>
      <c r="AB598" s="152"/>
      <c r="AC598" s="152"/>
      <c r="AD598" s="152"/>
      <c r="AE598" s="152"/>
      <c r="AF598" s="160"/>
      <c r="AG598" s="160"/>
      <c r="AH598" s="160"/>
      <c r="AI598" s="160"/>
      <c r="AJ598" s="14"/>
    </row>
    <row r="599" spans="1:36">
      <c r="A599" s="4"/>
      <c r="B599" s="4"/>
      <c r="C599" s="4"/>
      <c r="D599" s="4"/>
      <c r="E599" s="4"/>
      <c r="F599" s="4"/>
      <c r="G599" s="4"/>
      <c r="H599" s="4"/>
      <c r="I599" s="4"/>
      <c r="J599" s="4"/>
      <c r="K599" s="4"/>
      <c r="L599" s="4"/>
      <c r="M599" s="4"/>
      <c r="N599" s="4"/>
      <c r="O599" s="4"/>
      <c r="P599" s="4"/>
      <c r="Q599" s="152"/>
      <c r="R599" s="152"/>
      <c r="S599" s="152"/>
      <c r="T599" s="152"/>
      <c r="U599" s="152"/>
      <c r="V599" s="152"/>
      <c r="W599" s="152"/>
      <c r="X599" s="152"/>
      <c r="Y599" s="152"/>
      <c r="Z599" s="152"/>
      <c r="AA599" s="152"/>
      <c r="AB599" s="152"/>
      <c r="AC599" s="152"/>
      <c r="AD599" s="152"/>
      <c r="AE599" s="152"/>
      <c r="AF599" s="160"/>
      <c r="AG599" s="160"/>
      <c r="AH599" s="160"/>
      <c r="AI599" s="160"/>
      <c r="AJ599" s="14"/>
    </row>
    <row r="600" spans="1:36">
      <c r="A600" s="4"/>
      <c r="B600" s="4"/>
      <c r="C600" s="4"/>
      <c r="D600" s="4"/>
      <c r="E600" s="4"/>
      <c r="F600" s="4"/>
      <c r="G600" s="4"/>
      <c r="H600" s="4"/>
      <c r="I600" s="4"/>
      <c r="J600" s="4"/>
      <c r="K600" s="4"/>
      <c r="L600" s="4"/>
      <c r="M600" s="4"/>
      <c r="N600" s="4"/>
      <c r="O600" s="4"/>
      <c r="P600" s="4"/>
      <c r="Q600" s="152"/>
      <c r="R600" s="152"/>
      <c r="S600" s="152"/>
      <c r="T600" s="152"/>
      <c r="U600" s="152"/>
      <c r="V600" s="152"/>
      <c r="W600" s="152"/>
      <c r="X600" s="152"/>
      <c r="Y600" s="152"/>
      <c r="Z600" s="152"/>
      <c r="AA600" s="152"/>
      <c r="AB600" s="152"/>
      <c r="AC600" s="152"/>
      <c r="AD600" s="152"/>
      <c r="AE600" s="152"/>
      <c r="AF600" s="160"/>
      <c r="AG600" s="160"/>
      <c r="AH600" s="160"/>
      <c r="AI600" s="160"/>
      <c r="AJ600" s="14"/>
    </row>
    <row r="601" spans="1:36">
      <c r="A601" s="4"/>
      <c r="B601" s="4"/>
      <c r="C601" s="4"/>
      <c r="D601" s="4"/>
      <c r="E601" s="4"/>
      <c r="F601" s="4"/>
      <c r="G601" s="4"/>
      <c r="H601" s="4"/>
      <c r="I601" s="4"/>
      <c r="J601" s="4"/>
      <c r="K601" s="4"/>
      <c r="L601" s="4"/>
      <c r="M601" s="4"/>
      <c r="N601" s="4"/>
      <c r="O601" s="4"/>
      <c r="P601" s="4"/>
      <c r="Q601" s="152"/>
      <c r="R601" s="152"/>
      <c r="S601" s="152"/>
      <c r="T601" s="152"/>
      <c r="U601" s="152"/>
      <c r="V601" s="152"/>
      <c r="W601" s="152"/>
      <c r="X601" s="152"/>
      <c r="Y601" s="152"/>
      <c r="Z601" s="152"/>
      <c r="AA601" s="152"/>
      <c r="AB601" s="152"/>
      <c r="AC601" s="152"/>
      <c r="AD601" s="152"/>
      <c r="AE601" s="152"/>
      <c r="AF601" s="160"/>
      <c r="AG601" s="160"/>
      <c r="AH601" s="160"/>
      <c r="AI601" s="160"/>
      <c r="AJ601" s="14"/>
    </row>
    <row r="602" spans="1:36">
      <c r="A602" s="4"/>
      <c r="B602" s="4"/>
      <c r="C602" s="4"/>
      <c r="D602" s="4"/>
      <c r="E602" s="4"/>
      <c r="F602" s="4"/>
      <c r="G602" s="4"/>
      <c r="H602" s="4"/>
      <c r="I602" s="4"/>
      <c r="J602" s="4"/>
      <c r="K602" s="4"/>
      <c r="L602" s="4"/>
      <c r="M602" s="4"/>
      <c r="N602" s="4"/>
      <c r="O602" s="4"/>
      <c r="P602" s="4"/>
      <c r="Q602" s="152"/>
      <c r="R602" s="152"/>
      <c r="S602" s="152"/>
      <c r="T602" s="152"/>
      <c r="U602" s="152"/>
      <c r="V602" s="152"/>
      <c r="W602" s="152"/>
      <c r="X602" s="152"/>
      <c r="Y602" s="152"/>
      <c r="Z602" s="152"/>
      <c r="AA602" s="152"/>
      <c r="AB602" s="152"/>
      <c r="AC602" s="152"/>
      <c r="AD602" s="152"/>
      <c r="AE602" s="152"/>
      <c r="AF602" s="160"/>
      <c r="AG602" s="160"/>
      <c r="AH602" s="160"/>
      <c r="AI602" s="160"/>
      <c r="AJ602" s="14"/>
    </row>
    <row r="603" spans="1:36">
      <c r="A603" s="4"/>
      <c r="B603" s="4"/>
      <c r="C603" s="4"/>
      <c r="D603" s="4"/>
      <c r="E603" s="4"/>
      <c r="F603" s="4"/>
      <c r="G603" s="4"/>
      <c r="H603" s="4"/>
      <c r="I603" s="4"/>
      <c r="J603" s="4"/>
      <c r="K603" s="4"/>
      <c r="L603" s="4"/>
      <c r="M603" s="4"/>
      <c r="N603" s="4"/>
      <c r="O603" s="4"/>
      <c r="P603" s="4"/>
      <c r="Q603" s="152"/>
      <c r="R603" s="152"/>
      <c r="S603" s="152"/>
      <c r="T603" s="152"/>
      <c r="U603" s="152"/>
      <c r="V603" s="152"/>
      <c r="W603" s="152"/>
      <c r="X603" s="152"/>
      <c r="Y603" s="152"/>
      <c r="Z603" s="152"/>
      <c r="AA603" s="152"/>
      <c r="AB603" s="152"/>
      <c r="AC603" s="152"/>
      <c r="AD603" s="152"/>
      <c r="AE603" s="152"/>
      <c r="AF603" s="160"/>
      <c r="AG603" s="160"/>
      <c r="AH603" s="160"/>
      <c r="AI603" s="160"/>
      <c r="AJ603" s="14"/>
    </row>
    <row r="604" spans="1:36">
      <c r="A604" s="4"/>
      <c r="B604" s="4"/>
      <c r="C604" s="4"/>
      <c r="D604" s="4"/>
      <c r="E604" s="4"/>
      <c r="F604" s="4"/>
      <c r="G604" s="4"/>
      <c r="H604" s="4"/>
      <c r="I604" s="4"/>
      <c r="J604" s="4"/>
      <c r="K604" s="4"/>
      <c r="L604" s="4"/>
      <c r="M604" s="4"/>
      <c r="N604" s="4"/>
      <c r="O604" s="4"/>
      <c r="P604" s="4"/>
      <c r="Q604" s="152"/>
      <c r="R604" s="152"/>
      <c r="S604" s="152"/>
      <c r="T604" s="152"/>
      <c r="U604" s="152"/>
      <c r="V604" s="152"/>
      <c r="W604" s="152"/>
      <c r="X604" s="152"/>
      <c r="Y604" s="152"/>
      <c r="Z604" s="152"/>
      <c r="AA604" s="152"/>
      <c r="AB604" s="152"/>
      <c r="AC604" s="152"/>
      <c r="AD604" s="152"/>
      <c r="AE604" s="152"/>
      <c r="AF604" s="160"/>
      <c r="AG604" s="160"/>
      <c r="AH604" s="160"/>
      <c r="AI604" s="160"/>
      <c r="AJ604" s="14"/>
    </row>
    <row r="605" spans="1:36">
      <c r="A605" s="4"/>
      <c r="B605" s="4"/>
      <c r="C605" s="4"/>
      <c r="D605" s="4"/>
      <c r="E605" s="4"/>
      <c r="F605" s="4"/>
      <c r="G605" s="4"/>
      <c r="H605" s="4"/>
      <c r="I605" s="4"/>
      <c r="J605" s="4"/>
      <c r="K605" s="4"/>
      <c r="L605" s="4"/>
      <c r="M605" s="4"/>
      <c r="N605" s="4"/>
      <c r="O605" s="4"/>
      <c r="P605" s="4"/>
      <c r="Q605" s="152"/>
      <c r="R605" s="152"/>
      <c r="S605" s="152"/>
      <c r="T605" s="152"/>
      <c r="U605" s="152"/>
      <c r="V605" s="152"/>
      <c r="W605" s="152"/>
      <c r="X605" s="152"/>
      <c r="Y605" s="152"/>
      <c r="Z605" s="152"/>
      <c r="AA605" s="152"/>
      <c r="AB605" s="152"/>
      <c r="AC605" s="152"/>
      <c r="AD605" s="152"/>
      <c r="AE605" s="152"/>
      <c r="AF605" s="160"/>
      <c r="AG605" s="160"/>
      <c r="AH605" s="160"/>
      <c r="AI605" s="160"/>
      <c r="AJ605" s="14"/>
    </row>
    <row r="606" spans="1:36">
      <c r="A606" s="4"/>
      <c r="B606" s="4"/>
      <c r="C606" s="4"/>
      <c r="D606" s="4"/>
      <c r="E606" s="4"/>
      <c r="F606" s="4"/>
      <c r="G606" s="4"/>
      <c r="H606" s="4"/>
      <c r="I606" s="4"/>
      <c r="J606" s="4"/>
      <c r="K606" s="4"/>
      <c r="L606" s="4"/>
      <c r="M606" s="4"/>
      <c r="N606" s="4"/>
      <c r="O606" s="4"/>
      <c r="P606" s="4"/>
      <c r="Q606" s="152"/>
      <c r="R606" s="152"/>
      <c r="S606" s="152"/>
      <c r="T606" s="152"/>
      <c r="U606" s="152"/>
      <c r="V606" s="152"/>
      <c r="W606" s="152"/>
      <c r="X606" s="152"/>
      <c r="Y606" s="152"/>
      <c r="Z606" s="152"/>
      <c r="AA606" s="152"/>
      <c r="AB606" s="152"/>
      <c r="AC606" s="152"/>
      <c r="AD606" s="152"/>
      <c r="AE606" s="152"/>
      <c r="AF606" s="160"/>
      <c r="AG606" s="160"/>
      <c r="AH606" s="160"/>
      <c r="AI606" s="160"/>
      <c r="AJ606" s="14"/>
    </row>
    <row r="607" spans="1:36">
      <c r="A607" s="4"/>
      <c r="B607" s="4"/>
      <c r="C607" s="4"/>
      <c r="D607" s="4"/>
      <c r="E607" s="4"/>
      <c r="F607" s="4"/>
      <c r="G607" s="4"/>
      <c r="H607" s="4"/>
      <c r="I607" s="4"/>
      <c r="J607" s="4"/>
      <c r="K607" s="4"/>
      <c r="L607" s="4"/>
      <c r="M607" s="4"/>
      <c r="N607" s="4"/>
      <c r="O607" s="4"/>
      <c r="P607" s="4"/>
      <c r="Q607" s="152"/>
      <c r="R607" s="152"/>
      <c r="S607" s="152"/>
      <c r="T607" s="152"/>
      <c r="U607" s="152"/>
      <c r="V607" s="152"/>
      <c r="W607" s="152"/>
      <c r="X607" s="152"/>
      <c r="Y607" s="152"/>
      <c r="Z607" s="152"/>
      <c r="AA607" s="152"/>
      <c r="AB607" s="152"/>
      <c r="AC607" s="152"/>
      <c r="AD607" s="152"/>
      <c r="AE607" s="152"/>
      <c r="AF607" s="160"/>
      <c r="AG607" s="160"/>
      <c r="AH607" s="160"/>
      <c r="AI607" s="160"/>
      <c r="AJ607" s="14"/>
    </row>
    <row r="608" spans="1:36">
      <c r="A608" s="4"/>
      <c r="B608" s="4"/>
      <c r="C608" s="4"/>
      <c r="D608" s="4"/>
      <c r="E608" s="4"/>
      <c r="F608" s="4"/>
      <c r="G608" s="4"/>
      <c r="H608" s="4"/>
      <c r="I608" s="4"/>
      <c r="J608" s="4"/>
      <c r="K608" s="4"/>
      <c r="L608" s="4"/>
      <c r="M608" s="4"/>
      <c r="N608" s="4"/>
      <c r="O608" s="4"/>
      <c r="P608" s="4"/>
      <c r="Q608" s="152"/>
      <c r="R608" s="152"/>
      <c r="S608" s="152"/>
      <c r="T608" s="152"/>
      <c r="U608" s="152"/>
      <c r="V608" s="152"/>
      <c r="W608" s="152"/>
      <c r="X608" s="152"/>
      <c r="Y608" s="152"/>
      <c r="Z608" s="152"/>
      <c r="AA608" s="152"/>
      <c r="AB608" s="152"/>
      <c r="AC608" s="152"/>
      <c r="AD608" s="152"/>
      <c r="AE608" s="152"/>
      <c r="AF608" s="160"/>
      <c r="AG608" s="160"/>
      <c r="AH608" s="160"/>
      <c r="AI608" s="160"/>
      <c r="AJ608" s="14"/>
    </row>
    <row r="609" spans="1:36">
      <c r="A609" s="4"/>
      <c r="B609" s="4"/>
      <c r="C609" s="4"/>
      <c r="D609" s="4"/>
      <c r="E609" s="4"/>
      <c r="F609" s="4"/>
      <c r="G609" s="4"/>
      <c r="H609" s="4"/>
      <c r="I609" s="4"/>
      <c r="J609" s="4"/>
      <c r="K609" s="4"/>
      <c r="L609" s="4"/>
      <c r="M609" s="4"/>
      <c r="N609" s="4"/>
      <c r="O609" s="4"/>
      <c r="P609" s="4"/>
      <c r="Q609" s="152"/>
      <c r="R609" s="152"/>
      <c r="S609" s="152"/>
      <c r="T609" s="152"/>
      <c r="U609" s="152"/>
      <c r="V609" s="152"/>
      <c r="W609" s="152"/>
      <c r="X609" s="152"/>
      <c r="Y609" s="152"/>
      <c r="Z609" s="152"/>
      <c r="AA609" s="152"/>
      <c r="AB609" s="152"/>
      <c r="AC609" s="152"/>
      <c r="AD609" s="152"/>
      <c r="AE609" s="152"/>
      <c r="AF609" s="160"/>
      <c r="AG609" s="160"/>
      <c r="AH609" s="160"/>
      <c r="AI609" s="160"/>
      <c r="AJ609" s="14"/>
    </row>
    <row r="610" spans="1:36">
      <c r="A610" s="4"/>
      <c r="B610" s="4"/>
      <c r="C610" s="4"/>
      <c r="D610" s="4"/>
      <c r="E610" s="4"/>
      <c r="F610" s="4"/>
      <c r="G610" s="4"/>
      <c r="H610" s="4"/>
      <c r="I610" s="4"/>
      <c r="J610" s="4"/>
      <c r="K610" s="4"/>
      <c r="L610" s="4"/>
      <c r="M610" s="4"/>
      <c r="N610" s="4"/>
      <c r="O610" s="4"/>
      <c r="P610" s="4"/>
      <c r="Q610" s="152"/>
      <c r="R610" s="152"/>
      <c r="S610" s="152"/>
      <c r="T610" s="152"/>
      <c r="U610" s="152"/>
      <c r="V610" s="152"/>
      <c r="W610" s="152"/>
      <c r="X610" s="152"/>
      <c r="Y610" s="152"/>
      <c r="Z610" s="152"/>
      <c r="AA610" s="152"/>
      <c r="AB610" s="152"/>
      <c r="AC610" s="152"/>
      <c r="AD610" s="152"/>
      <c r="AE610" s="152"/>
      <c r="AF610" s="160"/>
      <c r="AG610" s="160"/>
      <c r="AH610" s="160"/>
      <c r="AI610" s="160"/>
    </row>
    <row r="611" spans="1:36">
      <c r="A611" s="4"/>
      <c r="B611" s="4"/>
      <c r="C611" s="4"/>
      <c r="D611" s="4"/>
      <c r="E611" s="4"/>
      <c r="F611" s="4"/>
      <c r="G611" s="4"/>
      <c r="H611" s="4"/>
      <c r="I611" s="4"/>
      <c r="J611" s="4"/>
      <c r="K611" s="4"/>
      <c r="L611" s="4"/>
      <c r="M611" s="4"/>
      <c r="N611" s="4"/>
      <c r="O611" s="4"/>
      <c r="P611" s="4"/>
      <c r="Q611" s="152"/>
      <c r="R611" s="152"/>
      <c r="S611" s="152"/>
      <c r="T611" s="152"/>
      <c r="U611" s="152"/>
      <c r="V611" s="152"/>
      <c r="W611" s="152"/>
      <c r="X611" s="152"/>
      <c r="Y611" s="152"/>
      <c r="Z611" s="152"/>
      <c r="AA611" s="152"/>
      <c r="AB611" s="152"/>
      <c r="AC611" s="152"/>
      <c r="AD611" s="152"/>
      <c r="AE611" s="152"/>
      <c r="AF611" s="160"/>
      <c r="AG611" s="160"/>
      <c r="AH611" s="160"/>
      <c r="AI611" s="160"/>
    </row>
    <row r="612" spans="1:36">
      <c r="A612" s="4"/>
      <c r="B612" s="4"/>
      <c r="C612" s="4"/>
      <c r="D612" s="4"/>
      <c r="E612" s="4"/>
      <c r="F612" s="4"/>
      <c r="G612" s="4"/>
      <c r="H612" s="4"/>
      <c r="I612" s="4"/>
      <c r="J612" s="4"/>
      <c r="K612" s="4"/>
      <c r="L612" s="4"/>
      <c r="M612" s="4"/>
      <c r="N612" s="4"/>
      <c r="O612" s="4"/>
      <c r="P612" s="4"/>
      <c r="Q612" s="152"/>
      <c r="R612" s="152"/>
      <c r="S612" s="152"/>
      <c r="T612" s="152"/>
      <c r="U612" s="152"/>
      <c r="V612" s="152"/>
      <c r="W612" s="152"/>
      <c r="X612" s="152"/>
      <c r="Y612" s="152"/>
      <c r="Z612" s="152"/>
      <c r="AA612" s="152"/>
      <c r="AB612" s="152"/>
      <c r="AC612" s="152"/>
      <c r="AD612" s="152"/>
      <c r="AE612" s="152"/>
      <c r="AF612" s="160"/>
      <c r="AG612" s="160"/>
      <c r="AH612" s="160"/>
      <c r="AI612" s="160"/>
    </row>
    <row r="613" spans="1:36">
      <c r="A613" s="4"/>
      <c r="B613" s="4"/>
      <c r="C613" s="4"/>
      <c r="D613" s="4"/>
      <c r="E613" s="4"/>
      <c r="F613" s="4"/>
      <c r="G613" s="4"/>
      <c r="H613" s="4"/>
      <c r="I613" s="4"/>
      <c r="J613" s="4"/>
      <c r="K613" s="4"/>
      <c r="L613" s="4"/>
      <c r="M613" s="4"/>
      <c r="N613" s="4"/>
      <c r="O613" s="4"/>
      <c r="P613" s="4"/>
      <c r="Q613" s="152"/>
      <c r="R613" s="152"/>
      <c r="S613" s="152"/>
      <c r="T613" s="152"/>
      <c r="U613" s="152"/>
      <c r="V613" s="152"/>
      <c r="W613" s="152"/>
      <c r="X613" s="152"/>
      <c r="Y613" s="152"/>
      <c r="Z613" s="152"/>
      <c r="AA613" s="152"/>
      <c r="AB613" s="152"/>
      <c r="AC613" s="152"/>
      <c r="AD613" s="152"/>
      <c r="AE613" s="152"/>
      <c r="AF613" s="160"/>
      <c r="AG613" s="160"/>
      <c r="AH613" s="160"/>
      <c r="AI613" s="160"/>
    </row>
    <row r="614" spans="1:36">
      <c r="A614" s="4"/>
      <c r="B614" s="4"/>
      <c r="C614" s="4"/>
      <c r="D614" s="4"/>
      <c r="E614" s="4"/>
      <c r="F614" s="4"/>
      <c r="G614" s="4"/>
      <c r="H614" s="4"/>
      <c r="I614" s="4"/>
      <c r="J614" s="4"/>
      <c r="K614" s="4"/>
      <c r="L614" s="4"/>
      <c r="M614" s="4"/>
      <c r="N614" s="4"/>
      <c r="O614" s="4"/>
      <c r="P614" s="4"/>
      <c r="Q614" s="152"/>
      <c r="R614" s="152"/>
      <c r="S614" s="152"/>
      <c r="T614" s="152"/>
      <c r="U614" s="152"/>
      <c r="V614" s="152"/>
      <c r="W614" s="152"/>
      <c r="X614" s="152"/>
      <c r="Y614" s="152"/>
      <c r="Z614" s="152"/>
      <c r="AA614" s="152"/>
      <c r="AB614" s="152"/>
      <c r="AC614" s="152"/>
      <c r="AD614" s="152"/>
      <c r="AE614" s="152"/>
      <c r="AF614" s="160"/>
      <c r="AG614" s="160"/>
      <c r="AH614" s="160"/>
      <c r="AI614" s="160"/>
    </row>
    <row r="615" spans="1:36">
      <c r="A615" s="4"/>
      <c r="B615" s="4"/>
      <c r="C615" s="4"/>
      <c r="D615" s="4"/>
      <c r="E615" s="4"/>
      <c r="F615" s="4"/>
      <c r="G615" s="4"/>
      <c r="H615" s="4"/>
      <c r="I615" s="4"/>
      <c r="J615" s="4"/>
      <c r="K615" s="4"/>
      <c r="L615" s="4"/>
      <c r="M615" s="4"/>
      <c r="N615" s="4"/>
      <c r="O615" s="4"/>
      <c r="P615" s="4"/>
      <c r="Q615" s="152"/>
      <c r="R615" s="152"/>
      <c r="S615" s="152"/>
      <c r="T615" s="152"/>
      <c r="U615" s="152"/>
      <c r="V615" s="152"/>
      <c r="W615" s="152"/>
      <c r="X615" s="152"/>
      <c r="Y615" s="152"/>
      <c r="Z615" s="152"/>
      <c r="AA615" s="152"/>
      <c r="AB615" s="152"/>
      <c r="AC615" s="152"/>
      <c r="AD615" s="152"/>
      <c r="AE615" s="152"/>
      <c r="AF615" s="160"/>
      <c r="AG615" s="160"/>
      <c r="AH615" s="160"/>
      <c r="AI615" s="160"/>
    </row>
    <row r="616" spans="1:36">
      <c r="A616" s="4"/>
      <c r="B616" s="4"/>
      <c r="C616" s="4"/>
      <c r="D616" s="4"/>
      <c r="E616" s="4"/>
      <c r="F616" s="4"/>
      <c r="G616" s="4"/>
      <c r="H616" s="4"/>
      <c r="I616" s="4"/>
      <c r="J616" s="4"/>
      <c r="K616" s="4"/>
      <c r="L616" s="4"/>
      <c r="M616" s="4"/>
      <c r="N616" s="4"/>
      <c r="O616" s="4"/>
      <c r="P616" s="4"/>
      <c r="Q616" s="152"/>
      <c r="R616" s="152"/>
      <c r="S616" s="152"/>
      <c r="T616" s="152"/>
      <c r="U616" s="152"/>
      <c r="V616" s="152"/>
      <c r="W616" s="152"/>
      <c r="X616" s="152"/>
      <c r="Y616" s="152"/>
      <c r="Z616" s="152"/>
      <c r="AA616" s="152"/>
      <c r="AB616" s="152"/>
      <c r="AC616" s="152"/>
      <c r="AD616" s="152"/>
      <c r="AE616" s="152"/>
      <c r="AF616" s="160"/>
      <c r="AG616" s="160"/>
      <c r="AH616" s="160"/>
      <c r="AI616" s="160"/>
    </row>
    <row r="617" spans="1:36">
      <c r="A617" s="4"/>
      <c r="B617" s="4"/>
      <c r="C617" s="4"/>
      <c r="D617" s="4"/>
      <c r="E617" s="4"/>
      <c r="F617" s="4"/>
      <c r="G617" s="4"/>
      <c r="H617" s="4"/>
      <c r="I617" s="4"/>
      <c r="J617" s="4"/>
      <c r="K617" s="4"/>
      <c r="L617" s="4"/>
      <c r="M617" s="4"/>
      <c r="N617" s="4"/>
      <c r="O617" s="4"/>
      <c r="P617" s="4"/>
      <c r="Q617" s="152"/>
      <c r="R617" s="152"/>
      <c r="S617" s="152"/>
      <c r="T617" s="152"/>
      <c r="U617" s="152"/>
      <c r="V617" s="152"/>
      <c r="W617" s="152"/>
      <c r="X617" s="152"/>
      <c r="Y617" s="152"/>
      <c r="Z617" s="152"/>
      <c r="AA617" s="152"/>
      <c r="AB617" s="152"/>
      <c r="AC617" s="152"/>
      <c r="AD617" s="152"/>
      <c r="AE617" s="152"/>
      <c r="AF617" s="160"/>
      <c r="AG617" s="160"/>
      <c r="AH617" s="160"/>
      <c r="AI617" s="160"/>
    </row>
    <row r="618" spans="1:36">
      <c r="A618" s="4"/>
      <c r="B618" s="4"/>
      <c r="C618" s="4"/>
      <c r="D618" s="4"/>
      <c r="E618" s="4"/>
      <c r="F618" s="4"/>
      <c r="G618" s="4"/>
      <c r="H618" s="4"/>
      <c r="I618" s="4"/>
      <c r="J618" s="4"/>
      <c r="K618" s="4"/>
      <c r="L618" s="4"/>
      <c r="M618" s="4"/>
      <c r="N618" s="4"/>
      <c r="O618" s="4"/>
      <c r="P618" s="4"/>
      <c r="Q618" s="152"/>
      <c r="R618" s="152"/>
      <c r="S618" s="152"/>
      <c r="T618" s="152"/>
      <c r="U618" s="152"/>
      <c r="V618" s="152"/>
      <c r="W618" s="152"/>
      <c r="X618" s="152"/>
      <c r="Y618" s="152"/>
      <c r="Z618" s="152"/>
      <c r="AA618" s="152"/>
      <c r="AB618" s="152"/>
      <c r="AC618" s="152"/>
      <c r="AD618" s="152"/>
      <c r="AE618" s="152"/>
      <c r="AF618" s="160"/>
      <c r="AG618" s="160"/>
      <c r="AH618" s="160"/>
      <c r="AI618" s="160"/>
    </row>
    <row r="619" spans="1:36">
      <c r="A619" s="4"/>
      <c r="B619" s="4"/>
      <c r="C619" s="4"/>
      <c r="D619" s="4"/>
      <c r="E619" s="4"/>
      <c r="F619" s="4"/>
      <c r="G619" s="4"/>
      <c r="H619" s="4"/>
      <c r="I619" s="4"/>
      <c r="J619" s="4"/>
      <c r="K619" s="4"/>
      <c r="L619" s="4"/>
      <c r="M619" s="4"/>
      <c r="N619" s="4"/>
      <c r="O619" s="4"/>
      <c r="P619" s="4"/>
      <c r="Q619" s="152"/>
      <c r="R619" s="152"/>
      <c r="S619" s="152"/>
      <c r="T619" s="152"/>
      <c r="U619" s="152"/>
      <c r="V619" s="152"/>
      <c r="W619" s="152"/>
      <c r="X619" s="152"/>
      <c r="Y619" s="152"/>
      <c r="Z619" s="152"/>
      <c r="AA619" s="152"/>
      <c r="AB619" s="152"/>
      <c r="AC619" s="152"/>
      <c r="AD619" s="152"/>
      <c r="AE619" s="152"/>
      <c r="AF619" s="160"/>
      <c r="AG619" s="160"/>
      <c r="AH619" s="160"/>
      <c r="AI619" s="160"/>
    </row>
    <row r="620" spans="1:36">
      <c r="A620" s="4"/>
      <c r="B620" s="4"/>
      <c r="C620" s="4"/>
      <c r="D620" s="4"/>
      <c r="E620" s="4"/>
      <c r="F620" s="4"/>
      <c r="G620" s="4"/>
      <c r="H620" s="4"/>
      <c r="I620" s="4"/>
      <c r="J620" s="4"/>
      <c r="K620" s="4"/>
      <c r="L620" s="4"/>
      <c r="M620" s="4"/>
      <c r="N620" s="4"/>
      <c r="O620" s="4"/>
      <c r="P620" s="4"/>
      <c r="Q620" s="152"/>
      <c r="R620" s="152"/>
      <c r="S620" s="152"/>
      <c r="T620" s="152"/>
      <c r="U620" s="152"/>
      <c r="V620" s="152"/>
      <c r="W620" s="152"/>
      <c r="X620" s="152"/>
      <c r="Y620" s="152"/>
      <c r="Z620" s="152"/>
      <c r="AA620" s="152"/>
      <c r="AB620" s="152"/>
      <c r="AC620" s="152"/>
      <c r="AD620" s="152"/>
      <c r="AE620" s="152"/>
      <c r="AF620" s="160"/>
      <c r="AG620" s="160"/>
      <c r="AH620" s="160"/>
      <c r="AI620" s="160"/>
    </row>
    <row r="621" spans="1:36">
      <c r="A621" s="4"/>
      <c r="B621" s="4"/>
      <c r="C621" s="4"/>
      <c r="D621" s="4"/>
      <c r="E621" s="4"/>
      <c r="F621" s="4"/>
      <c r="G621" s="4"/>
      <c r="H621" s="4"/>
      <c r="I621" s="4"/>
      <c r="J621" s="4"/>
      <c r="K621" s="4"/>
      <c r="L621" s="4"/>
      <c r="M621" s="4"/>
      <c r="N621" s="4"/>
      <c r="O621" s="4"/>
      <c r="P621" s="4"/>
      <c r="Q621" s="152"/>
      <c r="R621" s="152"/>
      <c r="S621" s="152"/>
      <c r="T621" s="152"/>
      <c r="U621" s="152"/>
      <c r="V621" s="152"/>
      <c r="W621" s="152"/>
      <c r="X621" s="152"/>
      <c r="Y621" s="152"/>
      <c r="Z621" s="152"/>
      <c r="AA621" s="152"/>
      <c r="AB621" s="152"/>
      <c r="AC621" s="152"/>
      <c r="AD621" s="152"/>
      <c r="AE621" s="152"/>
      <c r="AF621" s="160"/>
      <c r="AG621" s="160"/>
      <c r="AH621" s="160"/>
      <c r="AI621" s="160"/>
    </row>
    <row r="622" spans="1:36">
      <c r="A622" s="4"/>
      <c r="B622" s="4"/>
      <c r="C622" s="4"/>
      <c r="D622" s="4"/>
      <c r="E622" s="4"/>
      <c r="F622" s="4"/>
      <c r="G622" s="4"/>
      <c r="H622" s="4"/>
      <c r="I622" s="4"/>
      <c r="J622" s="4"/>
      <c r="K622" s="4"/>
      <c r="L622" s="4"/>
      <c r="M622" s="4"/>
      <c r="N622" s="4"/>
      <c r="O622" s="4"/>
      <c r="P622" s="4"/>
      <c r="Q622" s="152"/>
      <c r="R622" s="152"/>
      <c r="S622" s="152"/>
      <c r="T622" s="152"/>
      <c r="U622" s="152"/>
      <c r="V622" s="152"/>
      <c r="W622" s="152"/>
      <c r="X622" s="152"/>
      <c r="Y622" s="152"/>
      <c r="Z622" s="152"/>
      <c r="AA622" s="152"/>
      <c r="AB622" s="152"/>
      <c r="AC622" s="152"/>
      <c r="AD622" s="152"/>
      <c r="AE622" s="152"/>
      <c r="AF622" s="160"/>
      <c r="AG622" s="160"/>
      <c r="AH622" s="160"/>
      <c r="AI622" s="160"/>
    </row>
    <row r="623" spans="1:36">
      <c r="A623" s="4"/>
      <c r="B623" s="4"/>
      <c r="C623" s="4"/>
      <c r="D623" s="4"/>
      <c r="E623" s="4"/>
      <c r="F623" s="4"/>
      <c r="G623" s="4"/>
      <c r="H623" s="4"/>
      <c r="I623" s="4"/>
      <c r="J623" s="4"/>
      <c r="K623" s="4"/>
      <c r="L623" s="4"/>
      <c r="M623" s="4"/>
      <c r="N623" s="4"/>
      <c r="O623" s="4"/>
      <c r="P623" s="4"/>
      <c r="Q623" s="152"/>
      <c r="R623" s="152"/>
      <c r="S623" s="152"/>
      <c r="T623" s="152"/>
      <c r="U623" s="152"/>
      <c r="V623" s="152"/>
      <c r="W623" s="152"/>
      <c r="X623" s="152"/>
      <c r="Y623" s="152"/>
      <c r="Z623" s="152"/>
      <c r="AA623" s="152"/>
      <c r="AB623" s="152"/>
      <c r="AC623" s="152"/>
      <c r="AD623" s="152"/>
      <c r="AE623" s="152"/>
      <c r="AF623" s="160"/>
      <c r="AG623" s="160"/>
      <c r="AH623" s="160"/>
      <c r="AI623" s="160"/>
    </row>
    <row r="624" spans="1:36">
      <c r="A624" s="4"/>
      <c r="B624" s="4"/>
      <c r="C624" s="4"/>
      <c r="D624" s="4"/>
      <c r="E624" s="4"/>
      <c r="F624" s="4"/>
      <c r="G624" s="4"/>
      <c r="H624" s="4"/>
      <c r="I624" s="4"/>
      <c r="J624" s="4"/>
      <c r="K624" s="4"/>
      <c r="L624" s="4"/>
      <c r="M624" s="4"/>
      <c r="N624" s="4"/>
      <c r="O624" s="4"/>
      <c r="P624" s="4"/>
      <c r="Q624" s="152"/>
      <c r="R624" s="152"/>
      <c r="S624" s="152"/>
      <c r="T624" s="152"/>
      <c r="U624" s="152"/>
      <c r="V624" s="152"/>
      <c r="W624" s="152"/>
      <c r="X624" s="152"/>
      <c r="Y624" s="152"/>
      <c r="Z624" s="152"/>
      <c r="AA624" s="152"/>
      <c r="AB624" s="152"/>
      <c r="AC624" s="152"/>
      <c r="AD624" s="152"/>
      <c r="AE624" s="152"/>
      <c r="AF624" s="160"/>
      <c r="AG624" s="160"/>
      <c r="AH624" s="160"/>
      <c r="AI624" s="160"/>
    </row>
    <row r="625" spans="1:35">
      <c r="A625" s="4"/>
      <c r="B625" s="4"/>
      <c r="C625" s="4"/>
      <c r="D625" s="4"/>
      <c r="E625" s="4"/>
      <c r="F625" s="4"/>
      <c r="G625" s="4"/>
      <c r="H625" s="4"/>
      <c r="I625" s="4"/>
      <c r="J625" s="4"/>
      <c r="K625" s="4"/>
      <c r="L625" s="4"/>
      <c r="M625" s="4"/>
      <c r="N625" s="4"/>
      <c r="O625" s="4"/>
      <c r="P625" s="4"/>
      <c r="Q625" s="152"/>
      <c r="R625" s="152"/>
      <c r="S625" s="152"/>
      <c r="T625" s="152"/>
      <c r="U625" s="152"/>
      <c r="V625" s="152"/>
      <c r="W625" s="152"/>
      <c r="X625" s="152"/>
      <c r="Y625" s="152"/>
      <c r="Z625" s="152"/>
      <c r="AA625" s="152"/>
      <c r="AB625" s="152"/>
      <c r="AC625" s="152"/>
      <c r="AD625" s="152"/>
      <c r="AE625" s="152"/>
      <c r="AF625" s="160"/>
      <c r="AG625" s="160"/>
      <c r="AH625" s="160"/>
      <c r="AI625" s="160"/>
    </row>
    <row r="626" spans="1:35">
      <c r="A626" s="4"/>
      <c r="B626" s="4"/>
      <c r="C626" s="4"/>
      <c r="D626" s="4"/>
      <c r="E626" s="4"/>
      <c r="F626" s="4"/>
      <c r="G626" s="4"/>
      <c r="H626" s="4"/>
      <c r="I626" s="4"/>
      <c r="J626" s="4"/>
      <c r="K626" s="4"/>
      <c r="L626" s="4"/>
      <c r="M626" s="4"/>
      <c r="N626" s="4"/>
      <c r="O626" s="4"/>
      <c r="P626" s="4"/>
      <c r="Q626" s="152"/>
      <c r="R626" s="152"/>
      <c r="S626" s="152"/>
      <c r="T626" s="152"/>
      <c r="U626" s="152"/>
      <c r="V626" s="152"/>
      <c r="W626" s="152"/>
      <c r="X626" s="152"/>
      <c r="Y626" s="152"/>
      <c r="Z626" s="152"/>
      <c r="AA626" s="152"/>
      <c r="AB626" s="152"/>
      <c r="AC626" s="152"/>
      <c r="AD626" s="152"/>
      <c r="AE626" s="152"/>
      <c r="AF626" s="160"/>
      <c r="AG626" s="160"/>
      <c r="AH626" s="160"/>
      <c r="AI626" s="160"/>
    </row>
    <row r="627" spans="1:35">
      <c r="A627" s="4"/>
      <c r="B627" s="4"/>
      <c r="C627" s="4"/>
      <c r="D627" s="4"/>
      <c r="E627" s="4"/>
      <c r="F627" s="4"/>
      <c r="G627" s="4"/>
      <c r="H627" s="4"/>
      <c r="I627" s="4"/>
      <c r="J627" s="4"/>
      <c r="K627" s="4"/>
      <c r="L627" s="4"/>
      <c r="M627" s="4"/>
      <c r="N627" s="4"/>
      <c r="O627" s="4"/>
      <c r="P627" s="4"/>
      <c r="Q627" s="152"/>
      <c r="R627" s="152"/>
      <c r="S627" s="152"/>
      <c r="T627" s="152"/>
      <c r="U627" s="152"/>
      <c r="V627" s="152"/>
      <c r="W627" s="152"/>
      <c r="X627" s="152"/>
      <c r="Y627" s="152"/>
      <c r="Z627" s="152"/>
      <c r="AA627" s="152"/>
      <c r="AB627" s="152"/>
      <c r="AC627" s="152"/>
      <c r="AD627" s="152"/>
      <c r="AE627" s="152"/>
      <c r="AF627" s="160"/>
      <c r="AG627" s="160"/>
      <c r="AH627" s="160"/>
      <c r="AI627" s="160"/>
    </row>
    <row r="628" spans="1:35">
      <c r="A628" s="4"/>
      <c r="B628" s="4"/>
      <c r="C628" s="4"/>
      <c r="D628" s="4"/>
      <c r="E628" s="4"/>
      <c r="F628" s="4"/>
      <c r="G628" s="4"/>
      <c r="H628" s="4"/>
      <c r="I628" s="4"/>
      <c r="J628" s="4"/>
      <c r="K628" s="4"/>
      <c r="L628" s="4"/>
      <c r="M628" s="4"/>
      <c r="N628" s="4"/>
      <c r="O628" s="4"/>
      <c r="P628" s="4"/>
      <c r="Q628" s="152"/>
      <c r="R628" s="152"/>
      <c r="S628" s="152"/>
      <c r="T628" s="152"/>
      <c r="U628" s="152"/>
      <c r="V628" s="152"/>
      <c r="W628" s="152"/>
      <c r="X628" s="152"/>
      <c r="Y628" s="152"/>
      <c r="Z628" s="152"/>
      <c r="AA628" s="152"/>
      <c r="AB628" s="152"/>
      <c r="AC628" s="152"/>
      <c r="AD628" s="152"/>
      <c r="AE628" s="152"/>
      <c r="AF628" s="160"/>
      <c r="AG628" s="160"/>
      <c r="AH628" s="160"/>
      <c r="AI628" s="160"/>
    </row>
    <row r="629" spans="1:35">
      <c r="A629" s="4"/>
      <c r="B629" s="4"/>
      <c r="C629" s="4"/>
      <c r="D629" s="4"/>
      <c r="E629" s="4"/>
      <c r="F629" s="4"/>
      <c r="G629" s="4"/>
      <c r="H629" s="4"/>
      <c r="I629" s="4"/>
      <c r="J629" s="4"/>
      <c r="K629" s="4"/>
      <c r="L629" s="4"/>
      <c r="M629" s="4"/>
      <c r="N629" s="4"/>
      <c r="O629" s="4"/>
      <c r="P629" s="4"/>
      <c r="Q629" s="152"/>
      <c r="R629" s="152"/>
      <c r="S629" s="152"/>
      <c r="T629" s="152"/>
      <c r="U629" s="152"/>
      <c r="V629" s="152"/>
      <c r="W629" s="152"/>
      <c r="X629" s="152"/>
      <c r="Y629" s="152"/>
      <c r="Z629" s="152"/>
      <c r="AA629" s="152"/>
      <c r="AB629" s="152"/>
      <c r="AC629" s="152"/>
      <c r="AD629" s="152"/>
      <c r="AE629" s="152"/>
      <c r="AF629" s="160"/>
      <c r="AG629" s="160"/>
      <c r="AH629" s="160"/>
      <c r="AI629" s="160"/>
    </row>
    <row r="630" spans="1:35">
      <c r="A630" s="4"/>
      <c r="B630" s="4"/>
      <c r="C630" s="4"/>
      <c r="D630" s="4"/>
      <c r="E630" s="4"/>
      <c r="F630" s="4"/>
      <c r="G630" s="4"/>
      <c r="H630" s="4"/>
      <c r="I630" s="4"/>
      <c r="J630" s="4"/>
      <c r="K630" s="4"/>
      <c r="L630" s="4"/>
      <c r="M630" s="4"/>
      <c r="N630" s="4"/>
      <c r="O630" s="4"/>
      <c r="P630" s="4"/>
      <c r="Q630" s="152"/>
      <c r="R630" s="152"/>
      <c r="S630" s="152"/>
      <c r="T630" s="152"/>
      <c r="U630" s="152"/>
      <c r="V630" s="152"/>
      <c r="W630" s="152"/>
      <c r="X630" s="152"/>
      <c r="Y630" s="152"/>
      <c r="Z630" s="152"/>
      <c r="AA630" s="152"/>
      <c r="AB630" s="152"/>
      <c r="AC630" s="152"/>
      <c r="AD630" s="152"/>
      <c r="AE630" s="152"/>
      <c r="AF630" s="160"/>
      <c r="AG630" s="160"/>
      <c r="AH630" s="160"/>
      <c r="AI630" s="160"/>
    </row>
    <row r="631" spans="1:35">
      <c r="A631" s="4"/>
      <c r="B631" s="4"/>
      <c r="C631" s="4"/>
      <c r="D631" s="4"/>
      <c r="E631" s="4"/>
      <c r="F631" s="4"/>
      <c r="G631" s="4"/>
      <c r="H631" s="4"/>
      <c r="I631" s="4"/>
      <c r="J631" s="4"/>
      <c r="K631" s="4"/>
      <c r="L631" s="4"/>
      <c r="M631" s="4"/>
      <c r="N631" s="4"/>
      <c r="O631" s="4"/>
      <c r="P631" s="4"/>
      <c r="Q631" s="152"/>
      <c r="R631" s="152"/>
      <c r="S631" s="152"/>
      <c r="T631" s="152"/>
      <c r="U631" s="152"/>
      <c r="V631" s="152"/>
      <c r="W631" s="152"/>
      <c r="X631" s="152"/>
      <c r="Y631" s="152"/>
      <c r="Z631" s="152"/>
      <c r="AA631" s="152"/>
      <c r="AB631" s="152"/>
      <c r="AC631" s="152"/>
      <c r="AD631" s="152"/>
      <c r="AE631" s="152"/>
      <c r="AF631" s="160"/>
      <c r="AG631" s="160"/>
      <c r="AH631" s="160"/>
      <c r="AI631" s="160"/>
    </row>
    <row r="632" spans="1:35">
      <c r="A632" s="4"/>
      <c r="B632" s="4"/>
      <c r="C632" s="4"/>
      <c r="D632" s="4"/>
      <c r="E632" s="4"/>
      <c r="F632" s="4"/>
      <c r="G632" s="4"/>
      <c r="H632" s="4"/>
      <c r="I632" s="4"/>
      <c r="J632" s="4"/>
      <c r="K632" s="4"/>
      <c r="L632" s="4"/>
      <c r="M632" s="4"/>
      <c r="N632" s="4"/>
      <c r="O632" s="4"/>
      <c r="P632" s="4"/>
      <c r="Q632" s="152"/>
      <c r="R632" s="152"/>
      <c r="S632" s="152"/>
      <c r="T632" s="152"/>
      <c r="U632" s="152"/>
      <c r="V632" s="152"/>
      <c r="W632" s="152"/>
      <c r="X632" s="152"/>
      <c r="Y632" s="152"/>
      <c r="Z632" s="152"/>
      <c r="AA632" s="152"/>
      <c r="AB632" s="152"/>
      <c r="AC632" s="152"/>
      <c r="AD632" s="152"/>
      <c r="AE632" s="152"/>
      <c r="AF632" s="160"/>
      <c r="AG632" s="160"/>
      <c r="AH632" s="160"/>
      <c r="AI632" s="160"/>
    </row>
    <row r="633" spans="1:35">
      <c r="A633" s="4"/>
      <c r="B633" s="4"/>
      <c r="C633" s="4"/>
      <c r="D633" s="4"/>
      <c r="E633" s="4"/>
      <c r="F633" s="4"/>
      <c r="G633" s="4"/>
      <c r="H633" s="4"/>
      <c r="I633" s="4"/>
      <c r="J633" s="4"/>
      <c r="K633" s="4"/>
      <c r="L633" s="4"/>
      <c r="M633" s="4"/>
      <c r="N633" s="4"/>
      <c r="O633" s="4"/>
      <c r="P633" s="4"/>
      <c r="Q633" s="152"/>
      <c r="R633" s="152"/>
      <c r="S633" s="152"/>
      <c r="T633" s="152"/>
      <c r="U633" s="152"/>
      <c r="V633" s="152"/>
      <c r="W633" s="152"/>
      <c r="X633" s="152"/>
      <c r="Y633" s="152"/>
      <c r="Z633" s="152"/>
      <c r="AA633" s="152"/>
      <c r="AB633" s="152"/>
      <c r="AC633" s="152"/>
      <c r="AD633" s="152"/>
      <c r="AE633" s="152"/>
      <c r="AF633" s="160"/>
      <c r="AG633" s="160"/>
      <c r="AH633" s="160"/>
      <c r="AI633" s="160"/>
    </row>
    <row r="634" spans="1:35">
      <c r="A634" s="4"/>
      <c r="B634" s="4"/>
      <c r="C634" s="4"/>
      <c r="D634" s="4"/>
      <c r="E634" s="4"/>
      <c r="F634" s="4"/>
      <c r="G634" s="4"/>
      <c r="H634" s="4"/>
      <c r="I634" s="4"/>
      <c r="J634" s="4"/>
      <c r="K634" s="4"/>
      <c r="L634" s="4"/>
      <c r="M634" s="4"/>
      <c r="N634" s="4"/>
      <c r="O634" s="4"/>
      <c r="P634" s="4"/>
      <c r="Q634" s="152"/>
      <c r="R634" s="152"/>
      <c r="S634" s="152"/>
      <c r="T634" s="152"/>
      <c r="U634" s="152"/>
      <c r="V634" s="152"/>
      <c r="W634" s="152"/>
      <c r="X634" s="152"/>
      <c r="Y634" s="152"/>
      <c r="Z634" s="152"/>
      <c r="AA634" s="152"/>
      <c r="AB634" s="152"/>
      <c r="AC634" s="152"/>
      <c r="AD634" s="152"/>
      <c r="AE634" s="152"/>
      <c r="AF634" s="160"/>
      <c r="AG634" s="160"/>
      <c r="AH634" s="160"/>
      <c r="AI634" s="160"/>
    </row>
    <row r="635" spans="1:35">
      <c r="A635" s="4"/>
      <c r="B635" s="4"/>
      <c r="C635" s="4"/>
      <c r="D635" s="4"/>
      <c r="E635" s="4"/>
      <c r="F635" s="4"/>
      <c r="G635" s="4"/>
      <c r="H635" s="4"/>
      <c r="I635" s="4"/>
      <c r="J635" s="4"/>
      <c r="K635" s="4"/>
      <c r="L635" s="4"/>
      <c r="M635" s="4"/>
      <c r="N635" s="4"/>
      <c r="O635" s="4"/>
      <c r="P635" s="4"/>
      <c r="Q635" s="152"/>
      <c r="R635" s="152"/>
      <c r="S635" s="152"/>
      <c r="T635" s="152"/>
      <c r="U635" s="152"/>
      <c r="V635" s="152"/>
      <c r="W635" s="152"/>
      <c r="X635" s="152"/>
      <c r="Y635" s="152"/>
      <c r="Z635" s="152"/>
      <c r="AA635" s="152"/>
      <c r="AB635" s="152"/>
      <c r="AC635" s="152"/>
      <c r="AD635" s="152"/>
      <c r="AE635" s="152"/>
      <c r="AF635" s="160"/>
      <c r="AG635" s="160"/>
      <c r="AH635" s="160"/>
      <c r="AI635" s="160"/>
    </row>
    <row r="636" spans="1:35">
      <c r="A636" s="4"/>
      <c r="B636" s="4"/>
      <c r="C636" s="4"/>
      <c r="D636" s="4"/>
      <c r="E636" s="4"/>
      <c r="F636" s="4"/>
      <c r="G636" s="4"/>
      <c r="H636" s="4"/>
      <c r="I636" s="4"/>
      <c r="J636" s="4"/>
      <c r="K636" s="4"/>
      <c r="L636" s="4"/>
      <c r="M636" s="4"/>
      <c r="N636" s="4"/>
      <c r="O636" s="4"/>
      <c r="P636" s="4"/>
      <c r="Q636" s="152"/>
      <c r="R636" s="152"/>
      <c r="S636" s="152"/>
      <c r="T636" s="152"/>
      <c r="U636" s="152"/>
      <c r="V636" s="152"/>
      <c r="W636" s="152"/>
      <c r="X636" s="152"/>
      <c r="Y636" s="152"/>
      <c r="Z636" s="152"/>
      <c r="AA636" s="152"/>
      <c r="AB636" s="152"/>
      <c r="AC636" s="152"/>
      <c r="AD636" s="152"/>
      <c r="AE636" s="152"/>
      <c r="AF636" s="160"/>
      <c r="AG636" s="160"/>
      <c r="AH636" s="160"/>
      <c r="AI636" s="160"/>
    </row>
    <row r="637" spans="1:35">
      <c r="A637" s="4"/>
      <c r="B637" s="4"/>
      <c r="C637" s="4"/>
      <c r="D637" s="4"/>
      <c r="E637" s="4"/>
      <c r="F637" s="4"/>
      <c r="G637" s="4"/>
      <c r="H637" s="4"/>
      <c r="I637" s="4"/>
      <c r="J637" s="4"/>
      <c r="K637" s="4"/>
      <c r="L637" s="4"/>
      <c r="M637" s="4"/>
      <c r="N637" s="4"/>
      <c r="O637" s="4"/>
      <c r="P637" s="4"/>
      <c r="Q637" s="152"/>
      <c r="R637" s="152"/>
      <c r="S637" s="152"/>
      <c r="T637" s="152"/>
      <c r="U637" s="152"/>
      <c r="V637" s="152"/>
      <c r="W637" s="152"/>
      <c r="X637" s="152"/>
      <c r="Y637" s="152"/>
      <c r="Z637" s="152"/>
      <c r="AA637" s="152"/>
      <c r="AB637" s="152"/>
      <c r="AC637" s="152"/>
      <c r="AD637" s="152"/>
      <c r="AE637" s="152"/>
      <c r="AF637" s="160"/>
      <c r="AG637" s="160"/>
      <c r="AH637" s="160"/>
      <c r="AI637" s="160"/>
    </row>
    <row r="638" spans="1:35">
      <c r="A638" s="4"/>
      <c r="B638" s="4"/>
      <c r="C638" s="4"/>
      <c r="D638" s="4"/>
      <c r="E638" s="4"/>
      <c r="F638" s="4"/>
      <c r="G638" s="4"/>
      <c r="H638" s="4"/>
      <c r="I638" s="4"/>
      <c r="J638" s="4"/>
      <c r="K638" s="4"/>
      <c r="L638" s="4"/>
      <c r="M638" s="4"/>
      <c r="N638" s="4"/>
      <c r="O638" s="4"/>
      <c r="P638" s="4"/>
      <c r="Q638" s="152"/>
      <c r="R638" s="152"/>
      <c r="S638" s="152"/>
      <c r="T638" s="152"/>
      <c r="U638" s="152"/>
      <c r="V638" s="152"/>
      <c r="W638" s="152"/>
      <c r="X638" s="152"/>
      <c r="Y638" s="152"/>
      <c r="Z638" s="152"/>
      <c r="AA638" s="152"/>
      <c r="AB638" s="152"/>
      <c r="AC638" s="152"/>
      <c r="AD638" s="152"/>
      <c r="AE638" s="152"/>
      <c r="AF638" s="160"/>
      <c r="AG638" s="160"/>
      <c r="AH638" s="160"/>
      <c r="AI638" s="160"/>
    </row>
    <row r="639" spans="1:35">
      <c r="A639" s="4"/>
      <c r="B639" s="4"/>
      <c r="C639" s="4"/>
      <c r="D639" s="4"/>
      <c r="E639" s="4"/>
      <c r="F639" s="4"/>
      <c r="G639" s="4"/>
      <c r="H639" s="4"/>
      <c r="I639" s="4"/>
      <c r="J639" s="4"/>
      <c r="K639" s="4"/>
      <c r="L639" s="4"/>
      <c r="M639" s="4"/>
      <c r="N639" s="4"/>
      <c r="O639" s="4"/>
      <c r="P639" s="4"/>
      <c r="Q639" s="152"/>
      <c r="R639" s="152"/>
      <c r="S639" s="152"/>
      <c r="T639" s="152"/>
      <c r="U639" s="152"/>
      <c r="V639" s="152"/>
      <c r="W639" s="152"/>
      <c r="X639" s="152"/>
      <c r="Y639" s="152"/>
      <c r="Z639" s="152"/>
      <c r="AA639" s="152"/>
      <c r="AB639" s="152"/>
      <c r="AC639" s="152"/>
      <c r="AD639" s="152"/>
      <c r="AE639" s="152"/>
      <c r="AF639" s="160"/>
      <c r="AG639" s="160"/>
      <c r="AH639" s="160"/>
      <c r="AI639" s="160"/>
    </row>
    <row r="640" spans="1:35">
      <c r="A640" s="4"/>
      <c r="B640" s="4"/>
      <c r="C640" s="4"/>
      <c r="D640" s="4"/>
      <c r="E640" s="4"/>
      <c r="F640" s="4"/>
      <c r="G640" s="4"/>
      <c r="H640" s="4"/>
      <c r="I640" s="4"/>
      <c r="J640" s="4"/>
      <c r="K640" s="4"/>
      <c r="L640" s="4"/>
      <c r="M640" s="4"/>
      <c r="N640" s="4"/>
      <c r="O640" s="4"/>
      <c r="P640" s="4"/>
      <c r="Q640" s="152"/>
      <c r="R640" s="152"/>
      <c r="S640" s="152"/>
      <c r="T640" s="152"/>
      <c r="U640" s="152"/>
      <c r="V640" s="152"/>
      <c r="W640" s="152"/>
      <c r="X640" s="152"/>
      <c r="Y640" s="152"/>
      <c r="Z640" s="152"/>
      <c r="AA640" s="152"/>
      <c r="AB640" s="152"/>
      <c r="AC640" s="152"/>
      <c r="AD640" s="152"/>
      <c r="AE640" s="152"/>
      <c r="AF640" s="160"/>
      <c r="AG640" s="160"/>
      <c r="AH640" s="160"/>
      <c r="AI640" s="160"/>
    </row>
    <row r="641" spans="1:35">
      <c r="A641" s="4"/>
      <c r="B641" s="4"/>
      <c r="C641" s="4"/>
      <c r="D641" s="4"/>
      <c r="E641" s="4"/>
      <c r="F641" s="4"/>
      <c r="G641" s="4"/>
      <c r="H641" s="4"/>
      <c r="I641" s="4"/>
      <c r="J641" s="4"/>
      <c r="K641" s="4"/>
      <c r="L641" s="4"/>
      <c r="M641" s="4"/>
      <c r="N641" s="4"/>
      <c r="O641" s="4"/>
      <c r="P641" s="4"/>
      <c r="Q641" s="152"/>
      <c r="R641" s="152"/>
      <c r="S641" s="152"/>
      <c r="T641" s="152"/>
      <c r="U641" s="152"/>
      <c r="V641" s="152"/>
      <c r="W641" s="152"/>
      <c r="X641" s="152"/>
      <c r="Y641" s="152"/>
      <c r="Z641" s="152"/>
      <c r="AA641" s="152"/>
      <c r="AB641" s="152"/>
      <c r="AC641" s="152"/>
      <c r="AD641" s="152"/>
      <c r="AE641" s="152"/>
      <c r="AF641" s="160"/>
      <c r="AG641" s="160"/>
      <c r="AH641" s="160"/>
      <c r="AI641" s="160"/>
    </row>
    <row r="642" spans="1:35">
      <c r="A642" s="4"/>
      <c r="B642" s="4"/>
      <c r="C642" s="4"/>
      <c r="D642" s="4"/>
      <c r="E642" s="4"/>
      <c r="F642" s="4"/>
      <c r="G642" s="4"/>
      <c r="H642" s="4"/>
      <c r="I642" s="4"/>
      <c r="J642" s="4"/>
      <c r="K642" s="4"/>
      <c r="L642" s="4"/>
      <c r="M642" s="4"/>
      <c r="N642" s="4"/>
      <c r="O642" s="4"/>
      <c r="P642" s="4"/>
      <c r="Q642" s="152"/>
      <c r="R642" s="152"/>
      <c r="S642" s="152"/>
      <c r="T642" s="152"/>
      <c r="U642" s="152"/>
      <c r="V642" s="152"/>
      <c r="W642" s="152"/>
      <c r="X642" s="152"/>
      <c r="Y642" s="152"/>
      <c r="Z642" s="152"/>
      <c r="AA642" s="152"/>
      <c r="AB642" s="152"/>
      <c r="AC642" s="152"/>
      <c r="AD642" s="152"/>
      <c r="AE642" s="152"/>
      <c r="AF642" s="160"/>
      <c r="AG642" s="160"/>
      <c r="AH642" s="160"/>
      <c r="AI642" s="160"/>
    </row>
    <row r="643" spans="1:35">
      <c r="A643" s="4"/>
      <c r="B643" s="4"/>
      <c r="C643" s="4"/>
      <c r="D643" s="4"/>
      <c r="E643" s="4"/>
      <c r="F643" s="4"/>
      <c r="G643" s="4"/>
      <c r="H643" s="4"/>
      <c r="I643" s="4"/>
      <c r="J643" s="4"/>
      <c r="K643" s="4"/>
      <c r="L643" s="4"/>
      <c r="M643" s="4"/>
      <c r="N643" s="4"/>
      <c r="O643" s="4"/>
      <c r="P643" s="4"/>
      <c r="Q643" s="152"/>
      <c r="R643" s="152"/>
      <c r="S643" s="152"/>
      <c r="T643" s="152"/>
      <c r="U643" s="152"/>
      <c r="V643" s="152"/>
      <c r="W643" s="152"/>
      <c r="X643" s="152"/>
      <c r="Y643" s="152"/>
      <c r="Z643" s="152"/>
      <c r="AA643" s="152"/>
      <c r="AB643" s="152"/>
      <c r="AC643" s="152"/>
      <c r="AD643" s="152"/>
      <c r="AE643" s="152"/>
      <c r="AF643" s="160"/>
      <c r="AG643" s="160"/>
      <c r="AH643" s="160"/>
      <c r="AI643" s="160"/>
    </row>
    <row r="644" spans="1:35">
      <c r="A644" s="4"/>
      <c r="B644" s="4"/>
      <c r="C644" s="4"/>
      <c r="D644" s="4"/>
      <c r="E644" s="4"/>
      <c r="F644" s="4"/>
      <c r="G644" s="4"/>
      <c r="H644" s="4"/>
      <c r="I644" s="4"/>
      <c r="J644" s="4"/>
      <c r="K644" s="4"/>
      <c r="L644" s="4"/>
      <c r="M644" s="4"/>
      <c r="N644" s="4"/>
      <c r="O644" s="4"/>
      <c r="P644" s="4"/>
      <c r="Q644" s="152"/>
      <c r="R644" s="152"/>
      <c r="S644" s="152"/>
      <c r="T644" s="152"/>
      <c r="U644" s="152"/>
      <c r="V644" s="152"/>
      <c r="W644" s="152"/>
      <c r="X644" s="152"/>
      <c r="Y644" s="152"/>
      <c r="Z644" s="152"/>
      <c r="AA644" s="152"/>
      <c r="AB644" s="152"/>
      <c r="AC644" s="152"/>
      <c r="AD644" s="152"/>
      <c r="AE644" s="152"/>
      <c r="AF644" s="160"/>
      <c r="AG644" s="160"/>
      <c r="AH644" s="160"/>
      <c r="AI644" s="160"/>
    </row>
    <row r="645" spans="1:35">
      <c r="A645" s="4"/>
      <c r="B645" s="4"/>
      <c r="C645" s="4"/>
      <c r="D645" s="4"/>
      <c r="E645" s="4"/>
      <c r="F645" s="4"/>
      <c r="G645" s="4"/>
      <c r="H645" s="4"/>
      <c r="I645" s="4"/>
      <c r="J645" s="4"/>
      <c r="K645" s="4"/>
      <c r="L645" s="4"/>
      <c r="M645" s="4"/>
      <c r="N645" s="4"/>
      <c r="O645" s="4"/>
      <c r="P645" s="4"/>
      <c r="Q645" s="152"/>
      <c r="R645" s="152"/>
      <c r="S645" s="152"/>
      <c r="T645" s="152"/>
      <c r="U645" s="152"/>
      <c r="V645" s="152"/>
      <c r="W645" s="152"/>
      <c r="X645" s="152"/>
      <c r="Y645" s="152"/>
      <c r="Z645" s="152"/>
      <c r="AA645" s="152"/>
      <c r="AB645" s="152"/>
      <c r="AC645" s="152"/>
      <c r="AD645" s="152"/>
      <c r="AE645" s="152"/>
      <c r="AF645" s="160"/>
      <c r="AG645" s="160"/>
      <c r="AH645" s="160"/>
      <c r="AI645" s="160"/>
    </row>
    <row r="646" spans="1:35">
      <c r="A646" s="4"/>
      <c r="B646" s="4"/>
      <c r="C646" s="4"/>
      <c r="D646" s="4"/>
      <c r="E646" s="4"/>
      <c r="F646" s="4"/>
      <c r="G646" s="4"/>
      <c r="H646" s="4"/>
      <c r="I646" s="4"/>
      <c r="J646" s="4"/>
      <c r="K646" s="4"/>
      <c r="L646" s="4"/>
      <c r="M646" s="4"/>
      <c r="N646" s="4"/>
      <c r="O646" s="4"/>
      <c r="P646" s="4"/>
      <c r="Q646" s="152"/>
      <c r="R646" s="152"/>
      <c r="S646" s="152"/>
      <c r="T646" s="152"/>
      <c r="U646" s="152"/>
      <c r="V646" s="152"/>
      <c r="W646" s="152"/>
      <c r="X646" s="152"/>
      <c r="Y646" s="152"/>
      <c r="Z646" s="152"/>
      <c r="AA646" s="152"/>
      <c r="AB646" s="152"/>
      <c r="AC646" s="152"/>
      <c r="AD646" s="152"/>
      <c r="AE646" s="152"/>
      <c r="AF646" s="160"/>
      <c r="AG646" s="160"/>
      <c r="AH646" s="160"/>
      <c r="AI646" s="160"/>
    </row>
    <row r="647" spans="1:35">
      <c r="A647" s="4"/>
      <c r="B647" s="4"/>
      <c r="C647" s="4"/>
      <c r="D647" s="4"/>
      <c r="E647" s="4"/>
      <c r="F647" s="4"/>
      <c r="G647" s="4"/>
      <c r="H647" s="4"/>
      <c r="I647" s="4"/>
      <c r="J647" s="4"/>
      <c r="K647" s="4"/>
      <c r="L647" s="4"/>
      <c r="M647" s="4"/>
      <c r="N647" s="4"/>
      <c r="O647" s="4"/>
      <c r="P647" s="4"/>
      <c r="Q647" s="152"/>
      <c r="R647" s="152"/>
      <c r="S647" s="152"/>
      <c r="T647" s="152"/>
      <c r="U647" s="152"/>
      <c r="V647" s="152"/>
      <c r="W647" s="152"/>
      <c r="X647" s="152"/>
      <c r="Y647" s="152"/>
      <c r="Z647" s="152"/>
      <c r="AA647" s="152"/>
      <c r="AB647" s="152"/>
      <c r="AC647" s="152"/>
      <c r="AD647" s="152"/>
      <c r="AE647" s="152"/>
      <c r="AF647" s="160"/>
      <c r="AG647" s="160"/>
      <c r="AH647" s="160"/>
      <c r="AI647" s="160"/>
    </row>
    <row r="648" spans="1:35">
      <c r="A648" s="4"/>
      <c r="B648" s="4"/>
      <c r="C648" s="4"/>
      <c r="D648" s="4"/>
      <c r="E648" s="4"/>
      <c r="F648" s="4"/>
      <c r="G648" s="4"/>
      <c r="H648" s="4"/>
      <c r="I648" s="4"/>
      <c r="J648" s="4"/>
      <c r="K648" s="4"/>
      <c r="L648" s="4"/>
      <c r="M648" s="4"/>
      <c r="N648" s="4"/>
      <c r="O648" s="4"/>
      <c r="P648" s="4"/>
      <c r="Q648" s="152"/>
      <c r="R648" s="152"/>
      <c r="S648" s="152"/>
      <c r="T648" s="152"/>
      <c r="U648" s="152"/>
      <c r="V648" s="152"/>
      <c r="W648" s="152"/>
      <c r="X648" s="152"/>
      <c r="Y648" s="152"/>
      <c r="Z648" s="152"/>
      <c r="AA648" s="152"/>
      <c r="AB648" s="152"/>
      <c r="AC648" s="152"/>
      <c r="AD648" s="152"/>
      <c r="AE648" s="152"/>
      <c r="AF648" s="160"/>
      <c r="AG648" s="160"/>
      <c r="AH648" s="160"/>
      <c r="AI648" s="160"/>
    </row>
    <row r="649" spans="1:35">
      <c r="A649" s="4"/>
      <c r="B649" s="4"/>
      <c r="C649" s="4"/>
      <c r="D649" s="4"/>
      <c r="E649" s="4"/>
      <c r="F649" s="4"/>
      <c r="G649" s="4"/>
      <c r="H649" s="4"/>
      <c r="I649" s="4"/>
      <c r="J649" s="4"/>
      <c r="K649" s="4"/>
      <c r="L649" s="4"/>
      <c r="M649" s="4"/>
      <c r="N649" s="4"/>
      <c r="O649" s="4"/>
      <c r="P649" s="4"/>
      <c r="Q649" s="152"/>
      <c r="R649" s="152"/>
      <c r="S649" s="152"/>
      <c r="T649" s="152"/>
      <c r="U649" s="152"/>
      <c r="V649" s="152"/>
      <c r="W649" s="152"/>
      <c r="X649" s="152"/>
      <c r="Y649" s="152"/>
      <c r="Z649" s="152"/>
      <c r="AA649" s="152"/>
      <c r="AB649" s="152"/>
      <c r="AC649" s="152"/>
      <c r="AD649" s="152"/>
      <c r="AE649" s="152"/>
      <c r="AF649" s="160"/>
      <c r="AG649" s="160"/>
      <c r="AH649" s="160"/>
      <c r="AI649" s="160"/>
    </row>
    <row r="650" spans="1:35">
      <c r="A650" s="4"/>
      <c r="B650" s="4"/>
      <c r="C650" s="4"/>
      <c r="D650" s="4"/>
      <c r="E650" s="4"/>
      <c r="F650" s="4"/>
      <c r="G650" s="4"/>
      <c r="H650" s="4"/>
      <c r="I650" s="4"/>
      <c r="J650" s="4"/>
      <c r="K650" s="4"/>
      <c r="L650" s="4"/>
      <c r="M650" s="4"/>
      <c r="N650" s="4"/>
      <c r="O650" s="4"/>
      <c r="P650" s="4"/>
      <c r="Q650" s="152"/>
      <c r="R650" s="152"/>
      <c r="S650" s="152"/>
      <c r="T650" s="152"/>
      <c r="U650" s="152"/>
      <c r="V650" s="152"/>
      <c r="W650" s="152"/>
      <c r="X650" s="152"/>
      <c r="Y650" s="152"/>
      <c r="Z650" s="152"/>
      <c r="AA650" s="152"/>
      <c r="AB650" s="152"/>
      <c r="AC650" s="152"/>
      <c r="AD650" s="152"/>
      <c r="AE650" s="152"/>
      <c r="AF650" s="160"/>
      <c r="AG650" s="160"/>
      <c r="AH650" s="160"/>
      <c r="AI650" s="160"/>
    </row>
    <row r="651" spans="1:35">
      <c r="A651" s="4"/>
      <c r="B651" s="4"/>
      <c r="C651" s="4"/>
      <c r="D651" s="4"/>
      <c r="E651" s="4"/>
      <c r="F651" s="4"/>
      <c r="G651" s="4"/>
      <c r="H651" s="4"/>
      <c r="I651" s="4"/>
      <c r="J651" s="4"/>
      <c r="K651" s="4"/>
      <c r="L651" s="4"/>
      <c r="M651" s="4"/>
      <c r="N651" s="4"/>
      <c r="O651" s="4"/>
      <c r="P651" s="4"/>
      <c r="Q651" s="152"/>
      <c r="R651" s="152"/>
      <c r="S651" s="152"/>
      <c r="T651" s="152"/>
      <c r="U651" s="152"/>
      <c r="V651" s="152"/>
      <c r="W651" s="152"/>
      <c r="X651" s="152"/>
      <c r="Y651" s="152"/>
      <c r="Z651" s="152"/>
      <c r="AA651" s="152"/>
      <c r="AB651" s="152"/>
      <c r="AC651" s="152"/>
      <c r="AD651" s="152"/>
      <c r="AE651" s="152"/>
      <c r="AF651" s="160"/>
      <c r="AG651" s="160"/>
      <c r="AH651" s="160"/>
      <c r="AI651" s="160"/>
    </row>
    <row r="652" spans="1:35">
      <c r="A652" s="4"/>
      <c r="B652" s="4"/>
      <c r="C652" s="4"/>
      <c r="D652" s="4"/>
      <c r="E652" s="4"/>
      <c r="F652" s="4"/>
      <c r="G652" s="4"/>
      <c r="H652" s="4"/>
      <c r="I652" s="4"/>
      <c r="J652" s="4"/>
      <c r="K652" s="4"/>
      <c r="L652" s="4"/>
      <c r="M652" s="4"/>
      <c r="N652" s="4"/>
      <c r="O652" s="4"/>
      <c r="P652" s="4"/>
      <c r="Q652" s="152"/>
      <c r="R652" s="152"/>
      <c r="S652" s="152"/>
      <c r="T652" s="152"/>
      <c r="U652" s="152"/>
      <c r="V652" s="152"/>
      <c r="W652" s="152"/>
      <c r="X652" s="152"/>
      <c r="Y652" s="152"/>
      <c r="Z652" s="152"/>
      <c r="AA652" s="152"/>
      <c r="AB652" s="152"/>
      <c r="AC652" s="152"/>
      <c r="AD652" s="152"/>
      <c r="AE652" s="152"/>
      <c r="AF652" s="160"/>
      <c r="AG652" s="160"/>
      <c r="AH652" s="160"/>
      <c r="AI652" s="160"/>
    </row>
    <row r="653" spans="1:35">
      <c r="A653" s="4"/>
      <c r="B653" s="4"/>
      <c r="C653" s="4"/>
      <c r="D653" s="4"/>
      <c r="E653" s="4"/>
      <c r="F653" s="4"/>
      <c r="G653" s="4"/>
      <c r="H653" s="4"/>
      <c r="I653" s="4"/>
      <c r="J653" s="4"/>
      <c r="K653" s="4"/>
      <c r="L653" s="4"/>
      <c r="M653" s="4"/>
      <c r="N653" s="4"/>
      <c r="O653" s="4"/>
      <c r="P653" s="4"/>
      <c r="Q653" s="152"/>
      <c r="R653" s="152"/>
      <c r="S653" s="152"/>
      <c r="T653" s="152"/>
      <c r="U653" s="152"/>
      <c r="V653" s="152"/>
      <c r="W653" s="152"/>
      <c r="X653" s="152"/>
      <c r="Y653" s="152"/>
      <c r="Z653" s="152"/>
      <c r="AA653" s="152"/>
      <c r="AB653" s="152"/>
      <c r="AC653" s="152"/>
      <c r="AD653" s="152"/>
      <c r="AE653" s="152"/>
      <c r="AF653" s="160"/>
      <c r="AG653" s="160"/>
      <c r="AH653" s="160"/>
      <c r="AI653" s="160"/>
    </row>
    <row r="654" spans="1:35">
      <c r="A654" s="4"/>
      <c r="B654" s="4"/>
      <c r="C654" s="4"/>
      <c r="D654" s="4"/>
      <c r="E654" s="4"/>
      <c r="F654" s="4"/>
      <c r="G654" s="4"/>
      <c r="H654" s="4"/>
      <c r="I654" s="4"/>
      <c r="J654" s="4"/>
      <c r="K654" s="4"/>
      <c r="L654" s="4"/>
      <c r="M654" s="4"/>
      <c r="N654" s="4"/>
      <c r="O654" s="4"/>
      <c r="P654" s="4"/>
      <c r="Q654" s="152"/>
      <c r="R654" s="152"/>
      <c r="S654" s="152"/>
      <c r="T654" s="152"/>
      <c r="U654" s="152"/>
      <c r="V654" s="152"/>
      <c r="W654" s="152"/>
      <c r="X654" s="152"/>
      <c r="Y654" s="152"/>
      <c r="Z654" s="152"/>
      <c r="AA654" s="152"/>
      <c r="AB654" s="152"/>
      <c r="AC654" s="152"/>
      <c r="AD654" s="152"/>
      <c r="AE654" s="152"/>
      <c r="AF654" s="160"/>
      <c r="AG654" s="160"/>
      <c r="AH654" s="160"/>
      <c r="AI654" s="160"/>
    </row>
    <row r="655" spans="1:35">
      <c r="A655" s="4"/>
      <c r="B655" s="4"/>
      <c r="C655" s="4"/>
      <c r="D655" s="4"/>
      <c r="E655" s="4"/>
      <c r="F655" s="4"/>
      <c r="G655" s="4"/>
      <c r="H655" s="4"/>
      <c r="I655" s="4"/>
      <c r="J655" s="4"/>
      <c r="K655" s="4"/>
      <c r="L655" s="4"/>
      <c r="M655" s="4"/>
      <c r="N655" s="4"/>
      <c r="O655" s="4"/>
      <c r="P655" s="4"/>
      <c r="Q655" s="152"/>
      <c r="R655" s="152"/>
      <c r="S655" s="152"/>
      <c r="T655" s="152"/>
      <c r="U655" s="152"/>
      <c r="V655" s="152"/>
      <c r="W655" s="152"/>
      <c r="X655" s="152"/>
      <c r="Y655" s="152"/>
      <c r="Z655" s="152"/>
      <c r="AA655" s="152"/>
      <c r="AB655" s="152"/>
      <c r="AC655" s="152"/>
      <c r="AD655" s="152"/>
      <c r="AE655" s="152"/>
      <c r="AF655" s="160"/>
      <c r="AG655" s="160"/>
      <c r="AH655" s="160"/>
      <c r="AI655" s="160"/>
    </row>
    <row r="656" spans="1:35">
      <c r="A656" s="4"/>
      <c r="B656" s="4"/>
      <c r="C656" s="4"/>
      <c r="D656" s="4"/>
      <c r="E656" s="4"/>
      <c r="F656" s="4"/>
      <c r="G656" s="4"/>
      <c r="H656" s="4"/>
      <c r="I656" s="4"/>
      <c r="J656" s="4"/>
      <c r="K656" s="4"/>
      <c r="L656" s="4"/>
      <c r="M656" s="4"/>
      <c r="N656" s="4"/>
      <c r="O656" s="4"/>
      <c r="P656" s="4"/>
      <c r="Q656" s="152"/>
      <c r="R656" s="152"/>
      <c r="S656" s="152"/>
      <c r="T656" s="152"/>
      <c r="U656" s="152"/>
      <c r="V656" s="152"/>
      <c r="W656" s="152"/>
      <c r="X656" s="152"/>
      <c r="Y656" s="152"/>
      <c r="Z656" s="152"/>
      <c r="AA656" s="152"/>
      <c r="AB656" s="152"/>
      <c r="AC656" s="152"/>
      <c r="AD656" s="152"/>
      <c r="AE656" s="152"/>
      <c r="AF656" s="160"/>
      <c r="AG656" s="160"/>
      <c r="AH656" s="160"/>
      <c r="AI656" s="160"/>
    </row>
    <row r="657" spans="1:35">
      <c r="A657" s="4"/>
      <c r="B657" s="4"/>
      <c r="C657" s="4"/>
      <c r="D657" s="4"/>
      <c r="E657" s="4"/>
      <c r="F657" s="4"/>
      <c r="G657" s="4"/>
      <c r="H657" s="4"/>
      <c r="I657" s="4"/>
      <c r="J657" s="4"/>
      <c r="K657" s="4"/>
      <c r="L657" s="4"/>
      <c r="M657" s="4"/>
      <c r="N657" s="4"/>
      <c r="O657" s="4"/>
      <c r="P657" s="4"/>
      <c r="Q657" s="152"/>
      <c r="R657" s="152"/>
      <c r="S657" s="152"/>
      <c r="T657" s="152"/>
      <c r="U657" s="152"/>
      <c r="V657" s="152"/>
      <c r="W657" s="152"/>
      <c r="X657" s="152"/>
      <c r="Y657" s="152"/>
      <c r="Z657" s="152"/>
      <c r="AA657" s="152"/>
      <c r="AB657" s="152"/>
      <c r="AC657" s="152"/>
      <c r="AD657" s="152"/>
      <c r="AE657" s="152"/>
      <c r="AF657" s="160"/>
      <c r="AG657" s="160"/>
      <c r="AH657" s="160"/>
      <c r="AI657" s="160"/>
    </row>
    <row r="658" spans="1:35">
      <c r="A658" s="4"/>
      <c r="B658" s="4"/>
      <c r="C658" s="4"/>
      <c r="D658" s="4"/>
      <c r="E658" s="4"/>
      <c r="F658" s="4"/>
      <c r="G658" s="4"/>
      <c r="H658" s="4"/>
      <c r="I658" s="4"/>
      <c r="J658" s="4"/>
      <c r="K658" s="4"/>
      <c r="L658" s="4"/>
      <c r="M658" s="4"/>
      <c r="N658" s="4"/>
      <c r="O658" s="4"/>
      <c r="P658" s="4"/>
      <c r="Q658" s="152"/>
      <c r="R658" s="152"/>
      <c r="S658" s="152"/>
      <c r="T658" s="152"/>
      <c r="U658" s="152"/>
      <c r="V658" s="152"/>
      <c r="W658" s="152"/>
      <c r="X658" s="152"/>
      <c r="Y658" s="152"/>
      <c r="Z658" s="152"/>
      <c r="AA658" s="152"/>
      <c r="AB658" s="152"/>
      <c r="AC658" s="152"/>
      <c r="AD658" s="152"/>
      <c r="AE658" s="152"/>
      <c r="AF658" s="160"/>
      <c r="AG658" s="160"/>
      <c r="AH658" s="160"/>
      <c r="AI658" s="160"/>
    </row>
    <row r="659" spans="1:35">
      <c r="A659" s="4"/>
      <c r="B659" s="4"/>
      <c r="C659" s="4"/>
      <c r="D659" s="4"/>
      <c r="E659" s="4"/>
      <c r="F659" s="4"/>
      <c r="G659" s="4"/>
      <c r="H659" s="4"/>
      <c r="I659" s="4"/>
      <c r="J659" s="4"/>
      <c r="K659" s="4"/>
      <c r="L659" s="4"/>
      <c r="M659" s="4"/>
      <c r="N659" s="4"/>
      <c r="O659" s="4"/>
      <c r="P659" s="4"/>
      <c r="Q659" s="152"/>
      <c r="R659" s="152"/>
      <c r="S659" s="152"/>
      <c r="T659" s="152"/>
      <c r="U659" s="152"/>
      <c r="V659" s="152"/>
      <c r="W659" s="152"/>
      <c r="X659" s="152"/>
      <c r="Y659" s="152"/>
      <c r="Z659" s="152"/>
      <c r="AA659" s="152"/>
      <c r="AB659" s="152"/>
      <c r="AC659" s="152"/>
      <c r="AD659" s="152"/>
      <c r="AE659" s="152"/>
      <c r="AF659" s="160"/>
      <c r="AG659" s="160"/>
      <c r="AH659" s="160"/>
      <c r="AI659" s="160"/>
    </row>
    <row r="660" spans="1:35">
      <c r="A660" s="4"/>
      <c r="B660" s="4"/>
      <c r="C660" s="4"/>
      <c r="D660" s="4"/>
      <c r="E660" s="4"/>
      <c r="F660" s="4"/>
      <c r="G660" s="4"/>
      <c r="H660" s="4"/>
      <c r="I660" s="4"/>
      <c r="J660" s="4"/>
      <c r="K660" s="4"/>
      <c r="L660" s="4"/>
      <c r="M660" s="4"/>
      <c r="N660" s="4"/>
      <c r="O660" s="4"/>
      <c r="P660" s="4"/>
      <c r="Q660" s="152"/>
      <c r="R660" s="152"/>
      <c r="S660" s="152"/>
      <c r="T660" s="152"/>
      <c r="U660" s="152"/>
      <c r="V660" s="152"/>
      <c r="W660" s="152"/>
      <c r="X660" s="152"/>
      <c r="Y660" s="152"/>
      <c r="Z660" s="152"/>
      <c r="AA660" s="152"/>
      <c r="AB660" s="152"/>
      <c r="AC660" s="152"/>
      <c r="AD660" s="152"/>
      <c r="AE660" s="152"/>
      <c r="AF660" s="160"/>
      <c r="AG660" s="160"/>
      <c r="AH660" s="160"/>
      <c r="AI660" s="160"/>
    </row>
    <row r="661" spans="1:35">
      <c r="A661" s="4"/>
      <c r="B661" s="4"/>
      <c r="C661" s="4"/>
      <c r="D661" s="4"/>
      <c r="E661" s="4"/>
      <c r="F661" s="4"/>
      <c r="G661" s="4"/>
      <c r="H661" s="4"/>
      <c r="I661" s="4"/>
      <c r="J661" s="4"/>
      <c r="K661" s="4"/>
      <c r="L661" s="4"/>
      <c r="M661" s="4"/>
      <c r="N661" s="4"/>
      <c r="O661" s="4"/>
      <c r="P661" s="4"/>
      <c r="Q661" s="152"/>
      <c r="R661" s="152"/>
      <c r="S661" s="152"/>
      <c r="T661" s="152"/>
      <c r="U661" s="152"/>
      <c r="V661" s="152"/>
      <c r="W661" s="152"/>
      <c r="X661" s="152"/>
      <c r="Y661" s="152"/>
      <c r="Z661" s="152"/>
      <c r="AA661" s="152"/>
      <c r="AB661" s="152"/>
      <c r="AC661" s="152"/>
      <c r="AD661" s="152"/>
      <c r="AE661" s="152"/>
      <c r="AF661" s="160"/>
      <c r="AG661" s="160"/>
      <c r="AH661" s="160"/>
      <c r="AI661" s="160"/>
    </row>
    <row r="662" spans="1:35">
      <c r="A662" s="4"/>
      <c r="B662" s="4"/>
      <c r="C662" s="4"/>
      <c r="D662" s="4"/>
      <c r="E662" s="4"/>
      <c r="F662" s="4"/>
      <c r="G662" s="4"/>
      <c r="H662" s="4"/>
      <c r="I662" s="4"/>
      <c r="J662" s="4"/>
      <c r="K662" s="4"/>
      <c r="L662" s="4"/>
      <c r="M662" s="4"/>
      <c r="N662" s="4"/>
      <c r="O662" s="4"/>
      <c r="P662" s="4"/>
      <c r="Q662" s="152"/>
      <c r="R662" s="152"/>
      <c r="S662" s="152"/>
      <c r="T662" s="152"/>
      <c r="U662" s="152"/>
      <c r="V662" s="152"/>
      <c r="W662" s="152"/>
      <c r="X662" s="152"/>
      <c r="Y662" s="152"/>
      <c r="Z662" s="152"/>
      <c r="AA662" s="152"/>
      <c r="AB662" s="152"/>
      <c r="AC662" s="152"/>
      <c r="AD662" s="152"/>
      <c r="AE662" s="152"/>
      <c r="AF662" s="160"/>
      <c r="AG662" s="160"/>
      <c r="AH662" s="160"/>
      <c r="AI662" s="160"/>
    </row>
    <row r="663" spans="1:35">
      <c r="A663" s="4"/>
      <c r="B663" s="4"/>
      <c r="C663" s="4"/>
      <c r="D663" s="4"/>
      <c r="E663" s="4"/>
      <c r="F663" s="4"/>
      <c r="G663" s="4"/>
      <c r="H663" s="4"/>
      <c r="I663" s="4"/>
      <c r="J663" s="4"/>
      <c r="K663" s="4"/>
      <c r="L663" s="4"/>
      <c r="M663" s="4"/>
      <c r="N663" s="4"/>
      <c r="O663" s="4"/>
      <c r="P663" s="4"/>
      <c r="Q663" s="152"/>
      <c r="R663" s="152"/>
      <c r="S663" s="152"/>
      <c r="T663" s="152"/>
      <c r="U663" s="152"/>
      <c r="V663" s="152"/>
      <c r="W663" s="152"/>
      <c r="X663" s="152"/>
      <c r="Y663" s="152"/>
      <c r="Z663" s="152"/>
      <c r="AA663" s="152"/>
      <c r="AB663" s="152"/>
      <c r="AC663" s="152"/>
      <c r="AD663" s="152"/>
      <c r="AE663" s="152"/>
      <c r="AF663" s="160"/>
      <c r="AG663" s="160"/>
      <c r="AH663" s="160"/>
      <c r="AI663" s="160"/>
    </row>
    <row r="664" spans="1:35">
      <c r="A664" s="4"/>
      <c r="B664" s="4"/>
      <c r="C664" s="4"/>
      <c r="D664" s="4"/>
      <c r="E664" s="4"/>
      <c r="F664" s="4"/>
      <c r="G664" s="4"/>
      <c r="H664" s="4"/>
      <c r="I664" s="4"/>
      <c r="J664" s="4"/>
      <c r="K664" s="4"/>
      <c r="L664" s="4"/>
      <c r="M664" s="4"/>
      <c r="N664" s="4"/>
      <c r="O664" s="4"/>
      <c r="P664" s="4"/>
      <c r="Q664" s="152"/>
      <c r="R664" s="152"/>
      <c r="S664" s="152"/>
      <c r="T664" s="152"/>
      <c r="U664" s="152"/>
      <c r="V664" s="152"/>
      <c r="W664" s="152"/>
      <c r="X664" s="152"/>
      <c r="Y664" s="152"/>
      <c r="Z664" s="152"/>
      <c r="AA664" s="152"/>
      <c r="AB664" s="152"/>
      <c r="AC664" s="152"/>
      <c r="AD664" s="152"/>
      <c r="AE664" s="152"/>
      <c r="AF664" s="160"/>
      <c r="AG664" s="160"/>
      <c r="AH664" s="160"/>
      <c r="AI664" s="160"/>
    </row>
    <row r="665" spans="1:35">
      <c r="A665" s="4"/>
      <c r="B665" s="4"/>
      <c r="C665" s="4"/>
      <c r="D665" s="4"/>
      <c r="E665" s="4"/>
      <c r="F665" s="4"/>
      <c r="G665" s="4"/>
      <c r="H665" s="4"/>
      <c r="I665" s="4"/>
      <c r="J665" s="4"/>
      <c r="K665" s="4"/>
      <c r="L665" s="4"/>
      <c r="M665" s="4"/>
      <c r="N665" s="4"/>
      <c r="O665" s="4"/>
      <c r="P665" s="4"/>
      <c r="Q665" s="152"/>
      <c r="R665" s="152"/>
      <c r="S665" s="152"/>
      <c r="T665" s="152"/>
      <c r="U665" s="152"/>
      <c r="V665" s="152"/>
      <c r="W665" s="152"/>
      <c r="X665" s="152"/>
      <c r="Y665" s="152"/>
      <c r="Z665" s="152"/>
      <c r="AA665" s="152"/>
      <c r="AB665" s="152"/>
      <c r="AC665" s="152"/>
      <c r="AD665" s="152"/>
      <c r="AE665" s="152"/>
      <c r="AF665" s="160"/>
      <c r="AG665" s="160"/>
      <c r="AH665" s="160"/>
      <c r="AI665" s="160"/>
    </row>
    <row r="666" spans="1:35">
      <c r="A666" s="4"/>
      <c r="B666" s="4"/>
      <c r="C666" s="4"/>
      <c r="D666" s="4"/>
      <c r="E666" s="4"/>
      <c r="F666" s="4"/>
      <c r="G666" s="4"/>
      <c r="H666" s="4"/>
      <c r="I666" s="4"/>
      <c r="J666" s="4"/>
      <c r="K666" s="4"/>
      <c r="L666" s="4"/>
      <c r="M666" s="4"/>
      <c r="N666" s="4"/>
      <c r="O666" s="4"/>
      <c r="P666" s="4"/>
      <c r="Q666" s="152"/>
      <c r="R666" s="152"/>
      <c r="S666" s="152"/>
      <c r="T666" s="152"/>
      <c r="U666" s="152"/>
      <c r="V666" s="152"/>
      <c r="W666" s="152"/>
      <c r="X666" s="152"/>
      <c r="Y666" s="152"/>
      <c r="Z666" s="152"/>
      <c r="AA666" s="152"/>
      <c r="AB666" s="152"/>
      <c r="AC666" s="152"/>
      <c r="AD666" s="152"/>
      <c r="AE666" s="152"/>
      <c r="AF666" s="160"/>
      <c r="AG666" s="160"/>
      <c r="AH666" s="160"/>
      <c r="AI666" s="160"/>
    </row>
    <row r="667" spans="1:35">
      <c r="A667" s="4"/>
      <c r="B667" s="4"/>
      <c r="C667" s="4"/>
      <c r="D667" s="4"/>
      <c r="E667" s="4"/>
      <c r="F667" s="4"/>
      <c r="G667" s="4"/>
      <c r="H667" s="4"/>
      <c r="I667" s="4"/>
      <c r="J667" s="4"/>
      <c r="K667" s="4"/>
      <c r="L667" s="4"/>
      <c r="M667" s="4"/>
      <c r="N667" s="4"/>
      <c r="O667" s="4"/>
      <c r="P667" s="4"/>
      <c r="Q667" s="152"/>
      <c r="R667" s="152"/>
      <c r="S667" s="152"/>
      <c r="T667" s="152"/>
      <c r="U667" s="152"/>
      <c r="V667" s="152"/>
      <c r="W667" s="152"/>
      <c r="X667" s="152"/>
      <c r="Y667" s="152"/>
      <c r="Z667" s="152"/>
      <c r="AA667" s="152"/>
      <c r="AB667" s="152"/>
      <c r="AC667" s="152"/>
      <c r="AD667" s="152"/>
      <c r="AE667" s="152"/>
      <c r="AF667" s="160"/>
      <c r="AG667" s="160"/>
      <c r="AH667" s="160"/>
      <c r="AI667" s="160"/>
    </row>
    <row r="668" spans="1:35">
      <c r="A668" s="4"/>
      <c r="B668" s="4"/>
      <c r="C668" s="4"/>
      <c r="D668" s="4"/>
      <c r="E668" s="4"/>
      <c r="F668" s="4"/>
      <c r="G668" s="4"/>
      <c r="H668" s="4"/>
      <c r="I668" s="4"/>
      <c r="J668" s="4"/>
      <c r="K668" s="4"/>
      <c r="L668" s="4"/>
      <c r="M668" s="4"/>
      <c r="N668" s="4"/>
      <c r="O668" s="4"/>
      <c r="P668" s="4"/>
      <c r="Q668" s="152"/>
      <c r="R668" s="152"/>
      <c r="S668" s="152"/>
      <c r="T668" s="152"/>
      <c r="U668" s="152"/>
      <c r="V668" s="152"/>
      <c r="W668" s="152"/>
      <c r="X668" s="152"/>
      <c r="Y668" s="152"/>
      <c r="Z668" s="152"/>
      <c r="AA668" s="152"/>
      <c r="AB668" s="152"/>
      <c r="AC668" s="152"/>
      <c r="AD668" s="152"/>
      <c r="AE668" s="152"/>
      <c r="AF668" s="160"/>
      <c r="AG668" s="160"/>
      <c r="AH668" s="160"/>
      <c r="AI668" s="160"/>
    </row>
    <row r="669" spans="1:35">
      <c r="A669" s="4"/>
      <c r="B669" s="4"/>
      <c r="C669" s="4"/>
      <c r="D669" s="4"/>
      <c r="E669" s="4"/>
      <c r="F669" s="4"/>
      <c r="G669" s="4"/>
      <c r="H669" s="4"/>
      <c r="I669" s="4"/>
      <c r="J669" s="4"/>
      <c r="K669" s="4"/>
      <c r="L669" s="4"/>
      <c r="M669" s="4"/>
      <c r="N669" s="4"/>
      <c r="O669" s="4"/>
      <c r="P669" s="4"/>
      <c r="Q669" s="152"/>
      <c r="R669" s="152"/>
      <c r="S669" s="152"/>
      <c r="T669" s="152"/>
      <c r="U669" s="152"/>
      <c r="V669" s="152"/>
      <c r="W669" s="152"/>
      <c r="X669" s="152"/>
      <c r="Y669" s="152"/>
      <c r="Z669" s="152"/>
      <c r="AA669" s="152"/>
      <c r="AB669" s="152"/>
      <c r="AC669" s="152"/>
      <c r="AD669" s="152"/>
      <c r="AE669" s="152"/>
      <c r="AF669" s="160"/>
      <c r="AG669" s="160"/>
      <c r="AH669" s="160"/>
      <c r="AI669" s="160"/>
    </row>
    <row r="670" spans="1:35">
      <c r="A670" s="4"/>
      <c r="B670" s="4"/>
      <c r="C670" s="4"/>
      <c r="D670" s="4"/>
      <c r="E670" s="4"/>
      <c r="F670" s="4"/>
      <c r="G670" s="4"/>
      <c r="H670" s="4"/>
      <c r="I670" s="4"/>
      <c r="J670" s="4"/>
      <c r="K670" s="4"/>
      <c r="L670" s="4"/>
      <c r="M670" s="4"/>
      <c r="N670" s="4"/>
      <c r="O670" s="4"/>
      <c r="P670" s="4"/>
      <c r="Q670" s="152"/>
      <c r="R670" s="152"/>
      <c r="S670" s="152"/>
      <c r="T670" s="152"/>
      <c r="U670" s="152"/>
      <c r="V670" s="152"/>
      <c r="W670" s="152"/>
      <c r="X670" s="152"/>
      <c r="Y670" s="152"/>
      <c r="Z670" s="152"/>
      <c r="AA670" s="152"/>
      <c r="AB670" s="152"/>
      <c r="AC670" s="152"/>
      <c r="AD670" s="152"/>
      <c r="AE670" s="152"/>
      <c r="AF670" s="160"/>
      <c r="AG670" s="160"/>
      <c r="AH670" s="160"/>
      <c r="AI670" s="160"/>
    </row>
    <row r="671" spans="1:35">
      <c r="A671" s="4"/>
      <c r="B671" s="4"/>
      <c r="C671" s="4"/>
      <c r="D671" s="4"/>
      <c r="E671" s="4"/>
      <c r="F671" s="4"/>
      <c r="G671" s="4"/>
      <c r="H671" s="4"/>
      <c r="I671" s="4"/>
      <c r="J671" s="4"/>
      <c r="K671" s="4"/>
      <c r="L671" s="4"/>
      <c r="M671" s="4"/>
      <c r="N671" s="4"/>
      <c r="O671" s="4"/>
      <c r="P671" s="4"/>
      <c r="Q671" s="152"/>
      <c r="R671" s="152"/>
      <c r="S671" s="152"/>
      <c r="T671" s="152"/>
      <c r="U671" s="152"/>
      <c r="V671" s="152"/>
      <c r="W671" s="152"/>
      <c r="X671" s="152"/>
      <c r="Y671" s="152"/>
      <c r="Z671" s="152"/>
      <c r="AA671" s="152"/>
      <c r="AB671" s="152"/>
      <c r="AC671" s="152"/>
      <c r="AD671" s="152"/>
      <c r="AE671" s="152"/>
      <c r="AF671" s="160"/>
      <c r="AG671" s="160"/>
      <c r="AH671" s="160"/>
      <c r="AI671" s="160"/>
    </row>
    <row r="672" spans="1:35">
      <c r="A672" s="4"/>
      <c r="B672" s="4"/>
      <c r="C672" s="4"/>
      <c r="D672" s="4"/>
      <c r="E672" s="4"/>
      <c r="F672" s="4"/>
      <c r="G672" s="4"/>
      <c r="H672" s="4"/>
      <c r="I672" s="4"/>
      <c r="J672" s="4"/>
      <c r="K672" s="4"/>
      <c r="L672" s="4"/>
      <c r="M672" s="4"/>
      <c r="N672" s="4"/>
      <c r="O672" s="4"/>
      <c r="P672" s="4"/>
      <c r="Q672" s="152"/>
      <c r="R672" s="152"/>
      <c r="S672" s="152"/>
      <c r="T672" s="152"/>
      <c r="U672" s="152"/>
      <c r="V672" s="152"/>
      <c r="W672" s="152"/>
      <c r="X672" s="152"/>
      <c r="Y672" s="152"/>
      <c r="Z672" s="152"/>
      <c r="AA672" s="152"/>
      <c r="AB672" s="152"/>
      <c r="AC672" s="152"/>
      <c r="AD672" s="152"/>
      <c r="AE672" s="152"/>
      <c r="AF672" s="160"/>
      <c r="AG672" s="160"/>
      <c r="AH672" s="160"/>
      <c r="AI672" s="160"/>
    </row>
    <row r="673" spans="1:35">
      <c r="A673" s="4"/>
      <c r="B673" s="4"/>
      <c r="C673" s="4"/>
      <c r="D673" s="4"/>
      <c r="E673" s="4"/>
      <c r="F673" s="4"/>
      <c r="G673" s="4"/>
      <c r="H673" s="4"/>
      <c r="I673" s="4"/>
      <c r="J673" s="4"/>
      <c r="K673" s="4"/>
      <c r="L673" s="4"/>
      <c r="M673" s="4"/>
      <c r="N673" s="4"/>
      <c r="O673" s="4"/>
      <c r="P673" s="4"/>
      <c r="Q673" s="152"/>
      <c r="R673" s="152"/>
      <c r="S673" s="152"/>
      <c r="T673" s="152"/>
      <c r="U673" s="152"/>
      <c r="V673" s="152"/>
      <c r="W673" s="152"/>
      <c r="X673" s="152"/>
      <c r="Y673" s="152"/>
      <c r="Z673" s="152"/>
      <c r="AA673" s="152"/>
      <c r="AB673" s="152"/>
      <c r="AC673" s="152"/>
      <c r="AD673" s="152"/>
      <c r="AE673" s="152"/>
      <c r="AF673" s="160"/>
      <c r="AG673" s="160"/>
      <c r="AH673" s="160"/>
      <c r="AI673" s="160"/>
    </row>
    <row r="674" spans="1:35">
      <c r="A674" s="4"/>
      <c r="B674" s="4"/>
      <c r="C674" s="4"/>
      <c r="D674" s="4"/>
      <c r="E674" s="4"/>
      <c r="F674" s="4"/>
      <c r="G674" s="4"/>
      <c r="H674" s="4"/>
      <c r="I674" s="4"/>
      <c r="J674" s="4"/>
      <c r="K674" s="4"/>
      <c r="L674" s="4"/>
      <c r="M674" s="4"/>
      <c r="N674" s="4"/>
      <c r="O674" s="4"/>
      <c r="P674" s="4"/>
      <c r="Q674" s="152"/>
      <c r="R674" s="152"/>
      <c r="S674" s="152"/>
      <c r="T674" s="152"/>
      <c r="U674" s="152"/>
      <c r="V674" s="152"/>
      <c r="W674" s="152"/>
      <c r="X674" s="152"/>
      <c r="Y674" s="152"/>
      <c r="Z674" s="152"/>
      <c r="AA674" s="152"/>
      <c r="AB674" s="152"/>
      <c r="AC674" s="152"/>
      <c r="AD674" s="152"/>
      <c r="AE674" s="152"/>
      <c r="AF674" s="160"/>
      <c r="AG674" s="160"/>
      <c r="AH674" s="160"/>
      <c r="AI674" s="160"/>
    </row>
    <row r="675" spans="1:35">
      <c r="A675" s="4"/>
      <c r="B675" s="4"/>
      <c r="C675" s="4"/>
      <c r="D675" s="4"/>
      <c r="E675" s="4"/>
      <c r="F675" s="4"/>
      <c r="G675" s="4"/>
      <c r="H675" s="4"/>
      <c r="I675" s="4"/>
      <c r="J675" s="4"/>
      <c r="K675" s="4"/>
      <c r="L675" s="4"/>
      <c r="M675" s="4"/>
      <c r="N675" s="4"/>
      <c r="O675" s="4"/>
      <c r="P675" s="4"/>
      <c r="Q675" s="152"/>
      <c r="R675" s="152"/>
      <c r="S675" s="152"/>
      <c r="T675" s="152"/>
      <c r="U675" s="152"/>
      <c r="V675" s="152"/>
      <c r="W675" s="152"/>
      <c r="X675" s="152"/>
      <c r="Y675" s="152"/>
      <c r="Z675" s="152"/>
      <c r="AA675" s="152"/>
      <c r="AB675" s="152"/>
      <c r="AC675" s="152"/>
      <c r="AD675" s="152"/>
      <c r="AE675" s="152"/>
      <c r="AF675" s="160"/>
      <c r="AG675" s="160"/>
      <c r="AH675" s="160"/>
      <c r="AI675" s="160"/>
    </row>
    <row r="676" spans="1:35">
      <c r="A676" s="4"/>
      <c r="B676" s="4"/>
      <c r="C676" s="4"/>
      <c r="D676" s="4"/>
      <c r="E676" s="4"/>
      <c r="F676" s="4"/>
      <c r="G676" s="4"/>
      <c r="H676" s="4"/>
      <c r="I676" s="4"/>
      <c r="J676" s="4"/>
      <c r="K676" s="4"/>
      <c r="L676" s="4"/>
      <c r="M676" s="4"/>
      <c r="N676" s="4"/>
      <c r="O676" s="4"/>
      <c r="P676" s="4"/>
      <c r="Q676" s="152"/>
      <c r="R676" s="152"/>
      <c r="S676" s="152"/>
      <c r="T676" s="152"/>
      <c r="U676" s="152"/>
      <c r="V676" s="152"/>
      <c r="W676" s="152"/>
      <c r="X676" s="152"/>
      <c r="Y676" s="152"/>
      <c r="Z676" s="152"/>
      <c r="AA676" s="152"/>
      <c r="AB676" s="152"/>
      <c r="AC676" s="152"/>
      <c r="AD676" s="152"/>
      <c r="AE676" s="152"/>
      <c r="AF676" s="160"/>
      <c r="AG676" s="160"/>
      <c r="AH676" s="160"/>
      <c r="AI676" s="160"/>
    </row>
    <row r="677" spans="1:35">
      <c r="A677" s="4"/>
      <c r="B677" s="4"/>
      <c r="C677" s="4"/>
      <c r="D677" s="4"/>
      <c r="E677" s="4"/>
      <c r="F677" s="4"/>
      <c r="G677" s="4"/>
      <c r="H677" s="4"/>
      <c r="I677" s="4"/>
      <c r="J677" s="4"/>
      <c r="K677" s="4"/>
      <c r="L677" s="4"/>
      <c r="M677" s="4"/>
      <c r="N677" s="4"/>
      <c r="O677" s="4"/>
      <c r="P677" s="4"/>
      <c r="Q677" s="152"/>
      <c r="R677" s="152"/>
      <c r="S677" s="152"/>
      <c r="T677" s="152"/>
      <c r="U677" s="152"/>
      <c r="V677" s="152"/>
      <c r="W677" s="152"/>
      <c r="X677" s="152"/>
      <c r="Y677" s="152"/>
      <c r="Z677" s="152"/>
      <c r="AA677" s="152"/>
      <c r="AB677" s="152"/>
      <c r="AC677" s="152"/>
      <c r="AD677" s="152"/>
      <c r="AE677" s="152"/>
      <c r="AF677" s="160"/>
      <c r="AG677" s="160"/>
      <c r="AH677" s="160"/>
      <c r="AI677" s="160"/>
    </row>
    <row r="678" spans="1:35">
      <c r="A678" s="4"/>
      <c r="B678" s="4"/>
      <c r="C678" s="4"/>
      <c r="D678" s="4"/>
      <c r="E678" s="4"/>
      <c r="F678" s="4"/>
      <c r="G678" s="4"/>
      <c r="H678" s="4"/>
      <c r="I678" s="4"/>
      <c r="J678" s="4"/>
      <c r="K678" s="4"/>
      <c r="L678" s="4"/>
      <c r="M678" s="4"/>
      <c r="N678" s="4"/>
      <c r="O678" s="4"/>
      <c r="P678" s="4"/>
      <c r="Q678" s="152"/>
      <c r="R678" s="152"/>
      <c r="S678" s="152"/>
      <c r="T678" s="152"/>
      <c r="U678" s="152"/>
      <c r="V678" s="152"/>
      <c r="W678" s="152"/>
      <c r="X678" s="152"/>
      <c r="Y678" s="152"/>
      <c r="Z678" s="152"/>
      <c r="AA678" s="152"/>
      <c r="AB678" s="152"/>
      <c r="AC678" s="152"/>
      <c r="AD678" s="152"/>
      <c r="AE678" s="152"/>
      <c r="AF678" s="160"/>
      <c r="AG678" s="160"/>
      <c r="AH678" s="160"/>
      <c r="AI678" s="160"/>
    </row>
    <row r="679" spans="1:35">
      <c r="A679" s="4"/>
      <c r="B679" s="4"/>
      <c r="C679" s="4"/>
      <c r="D679" s="4"/>
      <c r="E679" s="4"/>
      <c r="F679" s="4"/>
      <c r="G679" s="4"/>
      <c r="H679" s="4"/>
      <c r="I679" s="4"/>
      <c r="J679" s="4"/>
      <c r="K679" s="4"/>
      <c r="L679" s="4"/>
      <c r="M679" s="4"/>
      <c r="N679" s="4"/>
      <c r="O679" s="4"/>
      <c r="P679" s="4"/>
      <c r="Q679" s="152"/>
      <c r="R679" s="152"/>
      <c r="S679" s="152"/>
      <c r="T679" s="152"/>
      <c r="U679" s="152"/>
      <c r="V679" s="152"/>
      <c r="W679" s="152"/>
      <c r="X679" s="152"/>
      <c r="Y679" s="152"/>
      <c r="Z679" s="152"/>
      <c r="AA679" s="152"/>
      <c r="AB679" s="152"/>
      <c r="AC679" s="152"/>
      <c r="AD679" s="152"/>
      <c r="AE679" s="152"/>
      <c r="AF679" s="160"/>
      <c r="AG679" s="160"/>
      <c r="AH679" s="160"/>
      <c r="AI679" s="160"/>
    </row>
    <row r="680" spans="1:35">
      <c r="A680" s="4"/>
      <c r="B680" s="4"/>
      <c r="C680" s="4"/>
      <c r="D680" s="4"/>
      <c r="E680" s="4"/>
      <c r="F680" s="4"/>
      <c r="G680" s="4"/>
      <c r="H680" s="4"/>
      <c r="I680" s="4"/>
      <c r="J680" s="4"/>
      <c r="K680" s="4"/>
      <c r="L680" s="4"/>
      <c r="M680" s="4"/>
      <c r="N680" s="4"/>
      <c r="O680" s="4"/>
      <c r="P680" s="4"/>
      <c r="Q680" s="152"/>
      <c r="R680" s="152"/>
      <c r="S680" s="152"/>
      <c r="T680" s="152"/>
      <c r="U680" s="152"/>
      <c r="V680" s="152"/>
      <c r="W680" s="152"/>
      <c r="X680" s="152"/>
      <c r="Y680" s="152"/>
      <c r="Z680" s="152"/>
      <c r="AA680" s="152"/>
      <c r="AB680" s="152"/>
      <c r="AC680" s="152"/>
      <c r="AD680" s="152"/>
      <c r="AE680" s="152"/>
      <c r="AF680" s="160"/>
      <c r="AG680" s="160"/>
      <c r="AH680" s="160"/>
      <c r="AI680" s="160"/>
    </row>
    <row r="681" spans="1:35">
      <c r="A681" s="4"/>
      <c r="B681" s="4"/>
      <c r="C681" s="4"/>
      <c r="D681" s="4"/>
      <c r="E681" s="4"/>
      <c r="F681" s="4"/>
      <c r="G681" s="4"/>
      <c r="H681" s="4"/>
      <c r="I681" s="4"/>
      <c r="J681" s="4"/>
      <c r="K681" s="4"/>
      <c r="L681" s="4"/>
      <c r="M681" s="4"/>
      <c r="N681" s="4"/>
      <c r="O681" s="4"/>
      <c r="P681" s="4"/>
      <c r="Q681" s="152"/>
      <c r="R681" s="152"/>
      <c r="S681" s="152"/>
      <c r="T681" s="152"/>
      <c r="U681" s="152"/>
      <c r="V681" s="152"/>
      <c r="W681" s="152"/>
      <c r="X681" s="152"/>
      <c r="Y681" s="152"/>
      <c r="Z681" s="152"/>
      <c r="AA681" s="152"/>
      <c r="AB681" s="152"/>
      <c r="AC681" s="152"/>
      <c r="AD681" s="152"/>
      <c r="AE681" s="152"/>
      <c r="AF681" s="160"/>
      <c r="AG681" s="160"/>
      <c r="AH681" s="160"/>
      <c r="AI681" s="160"/>
    </row>
    <row r="682" spans="1:35">
      <c r="A682" s="4"/>
      <c r="B682" s="4"/>
      <c r="C682" s="4"/>
      <c r="D682" s="4"/>
      <c r="E682" s="4"/>
      <c r="F682" s="4"/>
      <c r="G682" s="4"/>
      <c r="H682" s="4"/>
      <c r="I682" s="4"/>
      <c r="J682" s="4"/>
      <c r="K682" s="4"/>
      <c r="L682" s="4"/>
      <c r="M682" s="4"/>
      <c r="N682" s="4"/>
      <c r="O682" s="4"/>
      <c r="P682" s="4"/>
      <c r="Q682" s="152"/>
      <c r="R682" s="152"/>
      <c r="S682" s="152"/>
      <c r="T682" s="152"/>
      <c r="U682" s="152"/>
      <c r="V682" s="152"/>
      <c r="W682" s="152"/>
      <c r="X682" s="152"/>
      <c r="Y682" s="152"/>
      <c r="Z682" s="152"/>
      <c r="AA682" s="152"/>
      <c r="AB682" s="152"/>
      <c r="AC682" s="152"/>
      <c r="AD682" s="152"/>
      <c r="AE682" s="152"/>
      <c r="AF682" s="160"/>
      <c r="AG682" s="160"/>
      <c r="AH682" s="160"/>
      <c r="AI682" s="160"/>
    </row>
    <row r="683" spans="1:35">
      <c r="A683" s="4"/>
      <c r="B683" s="4"/>
      <c r="C683" s="4"/>
      <c r="D683" s="4"/>
      <c r="E683" s="4"/>
      <c r="F683" s="4"/>
      <c r="G683" s="4"/>
      <c r="H683" s="4"/>
      <c r="I683" s="4"/>
      <c r="J683" s="4"/>
      <c r="K683" s="4"/>
      <c r="L683" s="4"/>
      <c r="M683" s="4"/>
      <c r="N683" s="4"/>
      <c r="O683" s="4"/>
      <c r="P683" s="4"/>
      <c r="Q683" s="152"/>
      <c r="R683" s="152"/>
      <c r="S683" s="152"/>
      <c r="T683" s="152"/>
      <c r="U683" s="152"/>
      <c r="V683" s="152"/>
      <c r="W683" s="152"/>
      <c r="X683" s="152"/>
      <c r="Y683" s="152"/>
      <c r="Z683" s="152"/>
      <c r="AA683" s="152"/>
      <c r="AB683" s="152"/>
      <c r="AC683" s="152"/>
      <c r="AD683" s="152"/>
      <c r="AE683" s="152"/>
      <c r="AF683" s="160"/>
      <c r="AG683" s="160"/>
      <c r="AH683" s="160"/>
      <c r="AI683" s="160"/>
    </row>
    <row r="684" spans="1:35">
      <c r="A684" s="4"/>
      <c r="B684" s="4"/>
      <c r="C684" s="4"/>
      <c r="D684" s="4"/>
      <c r="E684" s="4"/>
      <c r="F684" s="4"/>
      <c r="G684" s="4"/>
      <c r="H684" s="4"/>
      <c r="I684" s="4"/>
      <c r="J684" s="4"/>
      <c r="K684" s="4"/>
      <c r="L684" s="4"/>
      <c r="M684" s="4"/>
      <c r="N684" s="4"/>
      <c r="O684" s="4"/>
      <c r="P684" s="4"/>
      <c r="Q684" s="152"/>
      <c r="R684" s="152"/>
      <c r="S684" s="152"/>
      <c r="T684" s="152"/>
      <c r="U684" s="152"/>
      <c r="V684" s="152"/>
      <c r="W684" s="152"/>
      <c r="X684" s="152"/>
      <c r="Y684" s="152"/>
      <c r="Z684" s="152"/>
      <c r="AA684" s="152"/>
      <c r="AB684" s="152"/>
      <c r="AC684" s="152"/>
      <c r="AD684" s="152"/>
      <c r="AE684" s="152"/>
      <c r="AF684" s="160"/>
      <c r="AG684" s="160"/>
      <c r="AH684" s="160"/>
      <c r="AI684" s="160"/>
    </row>
    <row r="685" spans="1:35">
      <c r="A685" s="4"/>
      <c r="B685" s="4"/>
      <c r="C685" s="4"/>
      <c r="D685" s="4"/>
      <c r="E685" s="4"/>
      <c r="F685" s="4"/>
      <c r="G685" s="4"/>
      <c r="H685" s="4"/>
      <c r="I685" s="4"/>
      <c r="J685" s="4"/>
      <c r="K685" s="4"/>
      <c r="L685" s="4"/>
      <c r="M685" s="4"/>
      <c r="N685" s="4"/>
      <c r="O685" s="4"/>
      <c r="P685" s="4"/>
      <c r="Q685" s="152"/>
      <c r="R685" s="152"/>
      <c r="S685" s="152"/>
      <c r="T685" s="152"/>
      <c r="U685" s="152"/>
      <c r="V685" s="152"/>
      <c r="W685" s="152"/>
      <c r="X685" s="152"/>
      <c r="Y685" s="152"/>
      <c r="Z685" s="152"/>
      <c r="AA685" s="152"/>
      <c r="AB685" s="152"/>
      <c r="AC685" s="152"/>
      <c r="AD685" s="152"/>
      <c r="AE685" s="152"/>
      <c r="AF685" s="160"/>
      <c r="AG685" s="160"/>
      <c r="AH685" s="160"/>
      <c r="AI685" s="160"/>
    </row>
    <row r="686" spans="1:35">
      <c r="A686" s="4"/>
      <c r="B686" s="4"/>
      <c r="C686" s="4"/>
      <c r="D686" s="4"/>
      <c r="E686" s="4"/>
      <c r="F686" s="4"/>
      <c r="G686" s="4"/>
      <c r="H686" s="4"/>
      <c r="I686" s="4"/>
      <c r="J686" s="4"/>
      <c r="K686" s="4"/>
      <c r="L686" s="4"/>
      <c r="M686" s="4"/>
      <c r="N686" s="4"/>
      <c r="O686" s="4"/>
      <c r="P686" s="4"/>
      <c r="Q686" s="152"/>
      <c r="R686" s="152"/>
      <c r="S686" s="152"/>
      <c r="T686" s="152"/>
      <c r="U686" s="152"/>
      <c r="V686" s="152"/>
      <c r="W686" s="152"/>
      <c r="X686" s="152"/>
      <c r="Y686" s="152"/>
      <c r="Z686" s="152"/>
      <c r="AA686" s="152"/>
      <c r="AB686" s="152"/>
      <c r="AC686" s="152"/>
      <c r="AD686" s="152"/>
      <c r="AE686" s="152"/>
      <c r="AF686" s="160"/>
      <c r="AG686" s="160"/>
      <c r="AH686" s="160"/>
      <c r="AI686" s="160"/>
    </row>
    <row r="687" spans="1:35">
      <c r="A687" s="4"/>
      <c r="B687" s="4"/>
      <c r="C687" s="4"/>
      <c r="D687" s="4"/>
      <c r="E687" s="4"/>
      <c r="F687" s="4"/>
      <c r="G687" s="4"/>
      <c r="H687" s="4"/>
      <c r="I687" s="4"/>
      <c r="J687" s="4"/>
      <c r="K687" s="4"/>
      <c r="L687" s="4"/>
      <c r="M687" s="4"/>
      <c r="N687" s="4"/>
      <c r="O687" s="4"/>
      <c r="P687" s="4"/>
      <c r="Q687" s="152"/>
      <c r="R687" s="152"/>
      <c r="S687" s="152"/>
      <c r="T687" s="152"/>
      <c r="U687" s="152"/>
      <c r="V687" s="152"/>
      <c r="W687" s="152"/>
      <c r="X687" s="152"/>
      <c r="Y687" s="152"/>
      <c r="Z687" s="152"/>
      <c r="AA687" s="152"/>
      <c r="AB687" s="152"/>
      <c r="AC687" s="152"/>
      <c r="AD687" s="152"/>
      <c r="AE687" s="152"/>
      <c r="AF687" s="160"/>
      <c r="AG687" s="160"/>
      <c r="AH687" s="160"/>
      <c r="AI687" s="160"/>
    </row>
    <row r="688" spans="1:35">
      <c r="A688" s="4"/>
      <c r="B688" s="4"/>
      <c r="C688" s="4"/>
      <c r="D688" s="4"/>
      <c r="E688" s="4"/>
      <c r="F688" s="4"/>
      <c r="G688" s="4"/>
      <c r="H688" s="4"/>
      <c r="I688" s="4"/>
      <c r="J688" s="4"/>
      <c r="K688" s="4"/>
      <c r="L688" s="4"/>
      <c r="M688" s="4"/>
      <c r="N688" s="4"/>
      <c r="O688" s="4"/>
      <c r="P688" s="4"/>
      <c r="Q688" s="152"/>
      <c r="R688" s="152"/>
      <c r="S688" s="152"/>
      <c r="T688" s="152"/>
      <c r="U688" s="152"/>
      <c r="V688" s="152"/>
      <c r="W688" s="152"/>
      <c r="X688" s="152"/>
      <c r="Y688" s="152"/>
      <c r="Z688" s="152"/>
      <c r="AA688" s="152"/>
      <c r="AB688" s="152"/>
      <c r="AC688" s="152"/>
      <c r="AD688" s="152"/>
      <c r="AE688" s="152"/>
      <c r="AF688" s="160"/>
      <c r="AG688" s="160"/>
      <c r="AH688" s="160"/>
      <c r="AI688" s="160"/>
    </row>
    <row r="689" spans="1:35">
      <c r="A689" s="4"/>
      <c r="B689" s="4"/>
      <c r="C689" s="4"/>
      <c r="D689" s="4"/>
      <c r="E689" s="4"/>
      <c r="F689" s="4"/>
      <c r="G689" s="4"/>
      <c r="H689" s="4"/>
      <c r="I689" s="4"/>
      <c r="J689" s="4"/>
      <c r="K689" s="4"/>
      <c r="L689" s="4"/>
      <c r="M689" s="4"/>
      <c r="N689" s="4"/>
      <c r="O689" s="4"/>
      <c r="P689" s="4"/>
      <c r="Q689" s="152"/>
      <c r="R689" s="152"/>
      <c r="S689" s="152"/>
      <c r="T689" s="152"/>
      <c r="U689" s="152"/>
      <c r="V689" s="152"/>
      <c r="W689" s="152"/>
      <c r="X689" s="152"/>
      <c r="Y689" s="152"/>
      <c r="Z689" s="152"/>
      <c r="AA689" s="152"/>
      <c r="AB689" s="152"/>
      <c r="AC689" s="152"/>
      <c r="AD689" s="152"/>
      <c r="AE689" s="152"/>
      <c r="AF689" s="160"/>
      <c r="AG689" s="160"/>
      <c r="AH689" s="160"/>
      <c r="AI689" s="160"/>
    </row>
    <row r="690" spans="1:35">
      <c r="A690" s="4"/>
      <c r="B690" s="4"/>
      <c r="C690" s="4"/>
      <c r="D690" s="4"/>
      <c r="E690" s="4"/>
      <c r="F690" s="4"/>
      <c r="G690" s="4"/>
      <c r="H690" s="4"/>
      <c r="I690" s="4"/>
      <c r="J690" s="4"/>
      <c r="K690" s="4"/>
      <c r="L690" s="4"/>
      <c r="M690" s="4"/>
      <c r="N690" s="4"/>
      <c r="O690" s="4"/>
      <c r="P690" s="4"/>
      <c r="Q690" s="152"/>
      <c r="R690" s="152"/>
      <c r="S690" s="152"/>
      <c r="T690" s="152"/>
      <c r="U690" s="152"/>
      <c r="V690" s="152"/>
      <c r="W690" s="152"/>
      <c r="X690" s="152"/>
      <c r="Y690" s="152"/>
      <c r="Z690" s="152"/>
      <c r="AA690" s="152"/>
      <c r="AB690" s="152"/>
      <c r="AC690" s="152"/>
      <c r="AD690" s="152"/>
      <c r="AE690" s="152"/>
      <c r="AF690" s="160"/>
      <c r="AG690" s="160"/>
      <c r="AH690" s="160"/>
      <c r="AI690" s="160"/>
    </row>
    <row r="691" spans="1:35">
      <c r="A691" s="4"/>
      <c r="B691" s="4"/>
      <c r="C691" s="4"/>
      <c r="D691" s="4"/>
      <c r="E691" s="4"/>
      <c r="F691" s="4"/>
      <c r="G691" s="4"/>
      <c r="H691" s="4"/>
      <c r="I691" s="4"/>
      <c r="J691" s="4"/>
      <c r="K691" s="4"/>
      <c r="L691" s="4"/>
      <c r="M691" s="4"/>
      <c r="N691" s="4"/>
      <c r="O691" s="4"/>
      <c r="P691" s="4"/>
      <c r="Q691" s="152"/>
      <c r="R691" s="152"/>
      <c r="S691" s="152"/>
      <c r="T691" s="152"/>
      <c r="U691" s="152"/>
      <c r="V691" s="152"/>
      <c r="W691" s="152"/>
      <c r="X691" s="152"/>
      <c r="Y691" s="152"/>
      <c r="Z691" s="152"/>
      <c r="AA691" s="152"/>
      <c r="AB691" s="152"/>
      <c r="AC691" s="152"/>
      <c r="AD691" s="152"/>
      <c r="AE691" s="152"/>
      <c r="AF691" s="160"/>
      <c r="AG691" s="160"/>
      <c r="AH691" s="160"/>
      <c r="AI691" s="160"/>
    </row>
    <row r="692" spans="1:35">
      <c r="A692" s="4"/>
      <c r="B692" s="4"/>
      <c r="C692" s="4"/>
      <c r="D692" s="4"/>
      <c r="E692" s="4"/>
      <c r="F692" s="4"/>
      <c r="G692" s="4"/>
      <c r="H692" s="4"/>
      <c r="I692" s="4"/>
      <c r="J692" s="4"/>
      <c r="K692" s="4"/>
      <c r="L692" s="4"/>
      <c r="M692" s="4"/>
      <c r="N692" s="4"/>
      <c r="O692" s="4"/>
      <c r="P692" s="4"/>
      <c r="Q692" s="152"/>
      <c r="R692" s="152"/>
      <c r="S692" s="152"/>
      <c r="T692" s="152"/>
      <c r="U692" s="152"/>
      <c r="V692" s="152"/>
      <c r="W692" s="152"/>
      <c r="X692" s="152"/>
      <c r="Y692" s="152"/>
      <c r="Z692" s="152"/>
      <c r="AA692" s="152"/>
      <c r="AB692" s="152"/>
      <c r="AC692" s="152"/>
      <c r="AD692" s="152"/>
      <c r="AE692" s="152"/>
      <c r="AF692" s="160"/>
      <c r="AG692" s="160"/>
      <c r="AH692" s="160"/>
      <c r="AI692" s="160"/>
    </row>
    <row r="693" spans="1:35">
      <c r="A693" s="4"/>
      <c r="B693" s="4"/>
      <c r="C693" s="4"/>
      <c r="D693" s="4"/>
      <c r="E693" s="4"/>
      <c r="F693" s="4"/>
      <c r="G693" s="4"/>
      <c r="H693" s="4"/>
      <c r="I693" s="4"/>
      <c r="J693" s="4"/>
      <c r="K693" s="4"/>
      <c r="L693" s="4"/>
      <c r="M693" s="4"/>
      <c r="N693" s="4"/>
      <c r="O693" s="4"/>
      <c r="P693" s="4"/>
      <c r="Q693" s="152"/>
      <c r="R693" s="152"/>
      <c r="S693" s="152"/>
      <c r="T693" s="152"/>
      <c r="U693" s="152"/>
      <c r="V693" s="152"/>
      <c r="W693" s="152"/>
      <c r="X693" s="152"/>
      <c r="Y693" s="152"/>
      <c r="Z693" s="152"/>
      <c r="AA693" s="152"/>
      <c r="AB693" s="152"/>
      <c r="AC693" s="152"/>
      <c r="AD693" s="152"/>
      <c r="AE693" s="152"/>
      <c r="AF693" s="160"/>
      <c r="AG693" s="160"/>
      <c r="AH693" s="160"/>
      <c r="AI693" s="160"/>
    </row>
    <row r="694" spans="1:35">
      <c r="A694" s="4"/>
      <c r="B694" s="4"/>
      <c r="C694" s="4"/>
      <c r="D694" s="4"/>
      <c r="E694" s="4"/>
      <c r="F694" s="4"/>
      <c r="G694" s="4"/>
      <c r="H694" s="4"/>
      <c r="I694" s="4"/>
      <c r="J694" s="4"/>
      <c r="K694" s="4"/>
      <c r="L694" s="4"/>
      <c r="M694" s="4"/>
      <c r="N694" s="4"/>
      <c r="O694" s="4"/>
      <c r="P694" s="4"/>
      <c r="Q694" s="152"/>
      <c r="R694" s="152"/>
      <c r="S694" s="152"/>
      <c r="T694" s="152"/>
      <c r="U694" s="152"/>
      <c r="V694" s="152"/>
      <c r="W694" s="152"/>
      <c r="X694" s="152"/>
      <c r="Y694" s="152"/>
      <c r="Z694" s="152"/>
      <c r="AA694" s="152"/>
      <c r="AB694" s="152"/>
      <c r="AC694" s="152"/>
      <c r="AD694" s="152"/>
      <c r="AE694" s="152"/>
      <c r="AF694" s="160"/>
      <c r="AG694" s="160"/>
      <c r="AH694" s="160"/>
      <c r="AI694" s="160"/>
    </row>
    <row r="695" spans="1:35">
      <c r="A695" s="4"/>
      <c r="B695" s="4"/>
      <c r="C695" s="4"/>
      <c r="D695" s="4"/>
      <c r="E695" s="4"/>
      <c r="F695" s="4"/>
      <c r="G695" s="4"/>
      <c r="H695" s="4"/>
      <c r="I695" s="4"/>
      <c r="J695" s="4"/>
      <c r="K695" s="4"/>
      <c r="L695" s="4"/>
      <c r="M695" s="4"/>
      <c r="N695" s="4"/>
      <c r="O695" s="4"/>
      <c r="P695" s="4"/>
      <c r="Q695" s="152"/>
      <c r="R695" s="152"/>
      <c r="S695" s="152"/>
      <c r="T695" s="152"/>
      <c r="U695" s="152"/>
      <c r="V695" s="152"/>
      <c r="W695" s="152"/>
      <c r="X695" s="152"/>
      <c r="Y695" s="152"/>
      <c r="Z695" s="152"/>
      <c r="AA695" s="152"/>
      <c r="AB695" s="152"/>
      <c r="AC695" s="152"/>
      <c r="AD695" s="152"/>
      <c r="AE695" s="152"/>
      <c r="AF695" s="160"/>
      <c r="AG695" s="160"/>
      <c r="AH695" s="160"/>
      <c r="AI695" s="160"/>
    </row>
    <row r="696" spans="1:35">
      <c r="A696" s="4"/>
      <c r="B696" s="4"/>
      <c r="C696" s="4"/>
      <c r="D696" s="4"/>
      <c r="E696" s="4"/>
      <c r="F696" s="4"/>
      <c r="G696" s="4"/>
      <c r="H696" s="4"/>
      <c r="I696" s="4"/>
      <c r="J696" s="4"/>
      <c r="K696" s="4"/>
      <c r="L696" s="4"/>
      <c r="M696" s="4"/>
      <c r="N696" s="4"/>
      <c r="O696" s="4"/>
      <c r="P696" s="4"/>
      <c r="Q696" s="152"/>
      <c r="R696" s="152"/>
      <c r="S696" s="152"/>
      <c r="T696" s="152"/>
      <c r="U696" s="152"/>
      <c r="V696" s="152"/>
      <c r="W696" s="152"/>
      <c r="X696" s="152"/>
      <c r="Y696" s="152"/>
      <c r="Z696" s="152"/>
      <c r="AA696" s="152"/>
      <c r="AB696" s="152"/>
      <c r="AC696" s="152"/>
      <c r="AD696" s="152"/>
      <c r="AE696" s="152"/>
      <c r="AF696" s="160"/>
      <c r="AG696" s="160"/>
      <c r="AH696" s="160"/>
      <c r="AI696" s="160"/>
    </row>
    <row r="697" spans="1:35">
      <c r="A697" s="4"/>
      <c r="B697" s="4"/>
      <c r="C697" s="4"/>
      <c r="D697" s="4"/>
      <c r="E697" s="4"/>
      <c r="F697" s="4"/>
      <c r="G697" s="4"/>
      <c r="H697" s="4"/>
      <c r="I697" s="4"/>
      <c r="J697" s="4"/>
      <c r="K697" s="4"/>
      <c r="L697" s="4"/>
      <c r="M697" s="4"/>
      <c r="N697" s="4"/>
      <c r="O697" s="4"/>
      <c r="P697" s="4"/>
      <c r="Q697" s="152"/>
      <c r="R697" s="152"/>
      <c r="S697" s="152"/>
      <c r="T697" s="152"/>
      <c r="U697" s="152"/>
      <c r="V697" s="152"/>
      <c r="W697" s="152"/>
      <c r="X697" s="152"/>
      <c r="Y697" s="152"/>
      <c r="Z697" s="152"/>
      <c r="AA697" s="152"/>
      <c r="AB697" s="152"/>
      <c r="AC697" s="152"/>
      <c r="AD697" s="152"/>
      <c r="AE697" s="152"/>
      <c r="AF697" s="160"/>
      <c r="AG697" s="160"/>
      <c r="AH697" s="160"/>
      <c r="AI697" s="160"/>
    </row>
    <row r="698" spans="1:35">
      <c r="A698" s="4"/>
      <c r="B698" s="4"/>
      <c r="C698" s="4"/>
      <c r="D698" s="4"/>
      <c r="E698" s="4"/>
      <c r="F698" s="4"/>
      <c r="G698" s="4"/>
      <c r="H698" s="4"/>
      <c r="I698" s="4"/>
      <c r="J698" s="4"/>
      <c r="K698" s="4"/>
      <c r="L698" s="4"/>
      <c r="M698" s="4"/>
      <c r="N698" s="4"/>
      <c r="O698" s="4"/>
      <c r="P698" s="4"/>
      <c r="Q698" s="152"/>
      <c r="R698" s="152"/>
      <c r="S698" s="152"/>
      <c r="T698" s="152"/>
      <c r="U698" s="152"/>
      <c r="V698" s="152"/>
      <c r="W698" s="152"/>
      <c r="X698" s="152"/>
      <c r="Y698" s="152"/>
      <c r="Z698" s="152"/>
      <c r="AA698" s="152"/>
      <c r="AB698" s="152"/>
      <c r="AC698" s="152"/>
      <c r="AD698" s="152"/>
      <c r="AE698" s="152"/>
      <c r="AF698" s="160"/>
      <c r="AG698" s="160"/>
      <c r="AH698" s="160"/>
      <c r="AI698" s="160"/>
    </row>
    <row r="699" spans="1:35">
      <c r="A699" s="4"/>
      <c r="B699" s="4"/>
      <c r="C699" s="4"/>
      <c r="D699" s="4"/>
      <c r="E699" s="4"/>
      <c r="F699" s="4"/>
      <c r="G699" s="4"/>
      <c r="H699" s="4"/>
      <c r="I699" s="4"/>
      <c r="J699" s="4"/>
      <c r="K699" s="4"/>
      <c r="L699" s="4"/>
      <c r="M699" s="4"/>
      <c r="N699" s="4"/>
      <c r="O699" s="4"/>
      <c r="P699" s="4"/>
      <c r="Q699" s="152"/>
      <c r="R699" s="152"/>
      <c r="S699" s="152"/>
      <c r="T699" s="152"/>
      <c r="U699" s="152"/>
      <c r="V699" s="152"/>
      <c r="W699" s="152"/>
      <c r="X699" s="152"/>
      <c r="Y699" s="152"/>
      <c r="Z699" s="152"/>
      <c r="AA699" s="152"/>
      <c r="AB699" s="152"/>
      <c r="AC699" s="152"/>
      <c r="AD699" s="152"/>
      <c r="AE699" s="152"/>
      <c r="AF699" s="160"/>
      <c r="AG699" s="160"/>
      <c r="AH699" s="160"/>
      <c r="AI699" s="160"/>
    </row>
    <row r="700" spans="1:35">
      <c r="A700" s="4"/>
      <c r="B700" s="4"/>
      <c r="C700" s="4"/>
      <c r="D700" s="4"/>
      <c r="E700" s="4"/>
      <c r="F700" s="4"/>
      <c r="G700" s="4"/>
      <c r="H700" s="4"/>
      <c r="I700" s="4"/>
      <c r="J700" s="4"/>
      <c r="K700" s="4"/>
      <c r="L700" s="4"/>
      <c r="M700" s="4"/>
      <c r="N700" s="4"/>
      <c r="O700" s="4"/>
      <c r="P700" s="4"/>
      <c r="Q700" s="152"/>
      <c r="R700" s="152"/>
      <c r="S700" s="152"/>
      <c r="T700" s="152"/>
      <c r="U700" s="152"/>
      <c r="V700" s="152"/>
      <c r="W700" s="152"/>
      <c r="X700" s="152"/>
      <c r="Y700" s="152"/>
      <c r="Z700" s="152"/>
      <c r="AA700" s="152"/>
      <c r="AB700" s="152"/>
      <c r="AC700" s="152"/>
      <c r="AD700" s="152"/>
      <c r="AE700" s="152"/>
      <c r="AF700" s="160"/>
      <c r="AG700" s="160"/>
      <c r="AH700" s="160"/>
      <c r="AI700" s="160"/>
    </row>
    <row r="701" spans="1:35">
      <c r="A701" s="4"/>
      <c r="B701" s="4"/>
      <c r="C701" s="4"/>
      <c r="D701" s="4"/>
      <c r="E701" s="4"/>
      <c r="F701" s="4"/>
      <c r="G701" s="4"/>
      <c r="H701" s="4"/>
      <c r="I701" s="4"/>
      <c r="J701" s="4"/>
      <c r="K701" s="4"/>
      <c r="L701" s="4"/>
      <c r="M701" s="4"/>
      <c r="N701" s="4"/>
      <c r="O701" s="4"/>
      <c r="P701" s="4"/>
      <c r="Q701" s="152"/>
      <c r="R701" s="152"/>
      <c r="S701" s="152"/>
      <c r="T701" s="152"/>
      <c r="U701" s="152"/>
      <c r="V701" s="152"/>
      <c r="W701" s="152"/>
      <c r="X701" s="152"/>
      <c r="Y701" s="152"/>
      <c r="Z701" s="152"/>
      <c r="AA701" s="152"/>
      <c r="AB701" s="152"/>
      <c r="AC701" s="152"/>
      <c r="AD701" s="152"/>
      <c r="AE701" s="152"/>
      <c r="AF701" s="160"/>
      <c r="AG701" s="160"/>
      <c r="AH701" s="160"/>
      <c r="AI701" s="160"/>
    </row>
    <row r="702" spans="1:35">
      <c r="A702" s="4"/>
      <c r="B702" s="4"/>
      <c r="C702" s="4"/>
      <c r="D702" s="4"/>
      <c r="E702" s="4"/>
      <c r="F702" s="4"/>
      <c r="G702" s="4"/>
      <c r="H702" s="4"/>
      <c r="I702" s="4"/>
      <c r="J702" s="4"/>
      <c r="K702" s="4"/>
      <c r="L702" s="4"/>
      <c r="M702" s="4"/>
      <c r="N702" s="4"/>
      <c r="O702" s="4"/>
      <c r="P702" s="4"/>
      <c r="Q702" s="152"/>
      <c r="R702" s="152"/>
      <c r="S702" s="152"/>
      <c r="T702" s="152"/>
      <c r="U702" s="152"/>
      <c r="V702" s="152"/>
      <c r="W702" s="152"/>
      <c r="X702" s="152"/>
      <c r="Y702" s="152"/>
      <c r="Z702" s="152"/>
      <c r="AA702" s="152"/>
      <c r="AB702" s="152"/>
      <c r="AC702" s="152"/>
      <c r="AD702" s="152"/>
      <c r="AE702" s="152"/>
      <c r="AF702" s="160"/>
      <c r="AG702" s="160"/>
      <c r="AH702" s="160"/>
      <c r="AI702" s="160"/>
    </row>
    <row r="703" spans="1:35">
      <c r="A703" s="4"/>
      <c r="B703" s="4"/>
      <c r="C703" s="4"/>
      <c r="D703" s="4"/>
      <c r="E703" s="4"/>
      <c r="F703" s="4"/>
      <c r="G703" s="4"/>
      <c r="H703" s="4"/>
      <c r="I703" s="4"/>
      <c r="J703" s="4"/>
      <c r="K703" s="4"/>
      <c r="L703" s="4"/>
      <c r="M703" s="4"/>
      <c r="N703" s="4"/>
      <c r="O703" s="4"/>
      <c r="P703" s="4"/>
      <c r="Q703" s="152"/>
      <c r="R703" s="152"/>
      <c r="S703" s="152"/>
      <c r="T703" s="152"/>
      <c r="U703" s="152"/>
      <c r="V703" s="152"/>
      <c r="W703" s="152"/>
      <c r="X703" s="152"/>
      <c r="Y703" s="152"/>
      <c r="Z703" s="152"/>
      <c r="AA703" s="152"/>
      <c r="AB703" s="152"/>
      <c r="AC703" s="152"/>
      <c r="AD703" s="152"/>
      <c r="AE703" s="152"/>
      <c r="AF703" s="160"/>
      <c r="AG703" s="160"/>
      <c r="AH703" s="160"/>
      <c r="AI703" s="160"/>
    </row>
    <row r="704" spans="1:35">
      <c r="A704" s="4"/>
      <c r="B704" s="4"/>
      <c r="C704" s="4"/>
      <c r="D704" s="4"/>
      <c r="E704" s="4"/>
      <c r="F704" s="4"/>
      <c r="G704" s="4"/>
      <c r="H704" s="4"/>
      <c r="I704" s="4"/>
      <c r="J704" s="4"/>
      <c r="K704" s="4"/>
      <c r="L704" s="4"/>
      <c r="M704" s="4"/>
      <c r="N704" s="4"/>
      <c r="O704" s="4"/>
      <c r="P704" s="4"/>
      <c r="Q704" s="152"/>
      <c r="R704" s="152"/>
      <c r="S704" s="152"/>
      <c r="T704" s="152"/>
      <c r="U704" s="152"/>
      <c r="V704" s="152"/>
      <c r="W704" s="152"/>
      <c r="X704" s="152"/>
      <c r="Y704" s="152"/>
      <c r="Z704" s="152"/>
      <c r="AA704" s="152"/>
      <c r="AB704" s="152"/>
      <c r="AC704" s="152"/>
      <c r="AD704" s="152"/>
      <c r="AE704" s="152"/>
      <c r="AF704" s="160"/>
      <c r="AG704" s="160"/>
      <c r="AH704" s="160"/>
      <c r="AI704" s="160"/>
    </row>
    <row r="705" spans="1:35">
      <c r="A705" s="4"/>
      <c r="B705" s="4"/>
      <c r="C705" s="4"/>
      <c r="D705" s="4"/>
      <c r="E705" s="4"/>
      <c r="F705" s="4"/>
      <c r="G705" s="4"/>
      <c r="H705" s="4"/>
      <c r="I705" s="4"/>
      <c r="J705" s="4"/>
      <c r="K705" s="4"/>
      <c r="L705" s="4"/>
      <c r="M705" s="4"/>
      <c r="N705" s="4"/>
      <c r="O705" s="4"/>
      <c r="P705" s="4"/>
      <c r="Q705" s="152"/>
      <c r="R705" s="152"/>
      <c r="S705" s="152"/>
      <c r="T705" s="152"/>
      <c r="U705" s="152"/>
      <c r="V705" s="152"/>
      <c r="W705" s="152"/>
      <c r="X705" s="152"/>
      <c r="Y705" s="152"/>
      <c r="Z705" s="152"/>
      <c r="AA705" s="152"/>
      <c r="AB705" s="152"/>
      <c r="AC705" s="152"/>
      <c r="AD705" s="152"/>
      <c r="AE705" s="152"/>
      <c r="AF705" s="160"/>
      <c r="AG705" s="160"/>
      <c r="AH705" s="160"/>
      <c r="AI705" s="160"/>
    </row>
    <row r="706" spans="1:35">
      <c r="A706" s="4"/>
      <c r="B706" s="4"/>
      <c r="C706" s="4"/>
      <c r="D706" s="4"/>
      <c r="E706" s="4"/>
      <c r="F706" s="4"/>
      <c r="G706" s="4"/>
      <c r="H706" s="4"/>
      <c r="I706" s="4"/>
      <c r="J706" s="4"/>
      <c r="K706" s="4"/>
      <c r="L706" s="4"/>
      <c r="M706" s="4"/>
      <c r="N706" s="4"/>
      <c r="O706" s="4"/>
      <c r="P706" s="4"/>
      <c r="Q706" s="152"/>
      <c r="R706" s="152"/>
      <c r="S706" s="152"/>
      <c r="T706" s="152"/>
      <c r="U706" s="152"/>
      <c r="V706" s="152"/>
      <c r="W706" s="152"/>
      <c r="X706" s="152"/>
      <c r="Y706" s="152"/>
      <c r="Z706" s="152"/>
      <c r="AA706" s="152"/>
      <c r="AB706" s="152"/>
      <c r="AC706" s="152"/>
      <c r="AD706" s="152"/>
      <c r="AE706" s="152"/>
      <c r="AF706" s="160"/>
      <c r="AG706" s="160"/>
      <c r="AH706" s="160"/>
      <c r="AI706" s="160"/>
    </row>
    <row r="707" spans="1:35">
      <c r="A707" s="4"/>
      <c r="B707" s="4"/>
      <c r="C707" s="4"/>
      <c r="D707" s="4"/>
      <c r="E707" s="4"/>
      <c r="F707" s="4"/>
      <c r="G707" s="4"/>
      <c r="H707" s="4"/>
      <c r="I707" s="4"/>
      <c r="J707" s="4"/>
      <c r="K707" s="4"/>
      <c r="L707" s="4"/>
      <c r="M707" s="4"/>
      <c r="N707" s="4"/>
      <c r="O707" s="4"/>
      <c r="P707" s="4"/>
      <c r="Q707" s="152"/>
      <c r="R707" s="152"/>
      <c r="S707" s="152"/>
      <c r="T707" s="152"/>
      <c r="U707" s="152"/>
      <c r="V707" s="152"/>
      <c r="W707" s="152"/>
      <c r="X707" s="152"/>
      <c r="Y707" s="152"/>
      <c r="Z707" s="152"/>
      <c r="AA707" s="152"/>
      <c r="AB707" s="152"/>
      <c r="AC707" s="152"/>
      <c r="AD707" s="152"/>
      <c r="AE707" s="152"/>
      <c r="AF707" s="160"/>
      <c r="AG707" s="160"/>
      <c r="AH707" s="160"/>
      <c r="AI707" s="160"/>
    </row>
    <row r="708" spans="1:35">
      <c r="A708" s="4"/>
      <c r="B708" s="4"/>
      <c r="C708" s="4"/>
      <c r="D708" s="4"/>
      <c r="E708" s="4"/>
      <c r="F708" s="4"/>
      <c r="G708" s="4"/>
      <c r="H708" s="4"/>
      <c r="I708" s="4"/>
      <c r="J708" s="4"/>
      <c r="K708" s="4"/>
      <c r="L708" s="4"/>
      <c r="M708" s="4"/>
      <c r="N708" s="4"/>
      <c r="O708" s="4"/>
      <c r="P708" s="4"/>
      <c r="Q708" s="152"/>
      <c r="R708" s="152"/>
      <c r="S708" s="152"/>
      <c r="T708" s="152"/>
      <c r="U708" s="152"/>
      <c r="V708" s="152"/>
      <c r="W708" s="152"/>
      <c r="X708" s="152"/>
      <c r="Y708" s="152"/>
      <c r="Z708" s="152"/>
      <c r="AA708" s="152"/>
      <c r="AB708" s="152"/>
      <c r="AC708" s="152"/>
      <c r="AD708" s="152"/>
      <c r="AE708" s="152"/>
      <c r="AF708" s="160"/>
      <c r="AG708" s="160"/>
      <c r="AH708" s="160"/>
      <c r="AI708" s="160"/>
    </row>
    <row r="709" spans="1:35">
      <c r="A709" s="4"/>
      <c r="B709" s="4"/>
      <c r="C709" s="4"/>
      <c r="D709" s="4"/>
      <c r="E709" s="4"/>
      <c r="F709" s="4"/>
      <c r="G709" s="4"/>
      <c r="H709" s="4"/>
      <c r="I709" s="4"/>
      <c r="J709" s="4"/>
      <c r="K709" s="4"/>
      <c r="L709" s="4"/>
      <c r="M709" s="4"/>
      <c r="N709" s="4"/>
      <c r="O709" s="4"/>
      <c r="P709" s="4"/>
      <c r="Q709" s="152"/>
      <c r="R709" s="152"/>
      <c r="S709" s="152"/>
      <c r="T709" s="152"/>
      <c r="U709" s="152"/>
      <c r="V709" s="152"/>
      <c r="W709" s="152"/>
      <c r="X709" s="152"/>
      <c r="Y709" s="152"/>
      <c r="Z709" s="152"/>
      <c r="AA709" s="152"/>
      <c r="AB709" s="152"/>
      <c r="AC709" s="152"/>
      <c r="AD709" s="152"/>
      <c r="AE709" s="152"/>
      <c r="AF709" s="160"/>
      <c r="AG709" s="160"/>
      <c r="AH709" s="160"/>
      <c r="AI709" s="160"/>
    </row>
    <row r="710" spans="1:35">
      <c r="A710" s="4"/>
      <c r="B710" s="4"/>
      <c r="C710" s="4"/>
      <c r="D710" s="4"/>
      <c r="E710" s="4"/>
      <c r="F710" s="4"/>
      <c r="G710" s="4"/>
      <c r="H710" s="4"/>
      <c r="I710" s="4"/>
      <c r="J710" s="4"/>
      <c r="K710" s="4"/>
      <c r="L710" s="4"/>
      <c r="M710" s="4"/>
      <c r="N710" s="4"/>
      <c r="O710" s="4"/>
      <c r="P710" s="4"/>
      <c r="Q710" s="152"/>
      <c r="R710" s="152"/>
      <c r="S710" s="152"/>
      <c r="T710" s="152"/>
      <c r="U710" s="152"/>
      <c r="V710" s="152"/>
      <c r="W710" s="152"/>
      <c r="X710" s="152"/>
      <c r="Y710" s="152"/>
      <c r="Z710" s="152"/>
      <c r="AA710" s="152"/>
      <c r="AB710" s="152"/>
      <c r="AC710" s="152"/>
      <c r="AD710" s="152"/>
      <c r="AE710" s="152"/>
      <c r="AF710" s="160"/>
      <c r="AG710" s="160"/>
      <c r="AH710" s="160"/>
      <c r="AI710" s="160"/>
    </row>
    <row r="711" spans="1:35">
      <c r="A711" s="4"/>
      <c r="B711" s="4"/>
      <c r="C711" s="4"/>
      <c r="D711" s="4"/>
      <c r="E711" s="4"/>
      <c r="F711" s="4"/>
      <c r="G711" s="4"/>
      <c r="H711" s="4"/>
      <c r="I711" s="4"/>
      <c r="J711" s="4"/>
      <c r="K711" s="4"/>
      <c r="L711" s="4"/>
      <c r="M711" s="4"/>
      <c r="N711" s="4"/>
      <c r="O711" s="4"/>
      <c r="P711" s="4"/>
      <c r="Q711" s="152"/>
      <c r="R711" s="152"/>
      <c r="S711" s="152"/>
      <c r="T711" s="152"/>
      <c r="U711" s="152"/>
      <c r="V711" s="152"/>
      <c r="W711" s="152"/>
      <c r="X711" s="152"/>
      <c r="Y711" s="152"/>
      <c r="Z711" s="152"/>
      <c r="AA711" s="152"/>
      <c r="AB711" s="152"/>
      <c r="AC711" s="152"/>
      <c r="AD711" s="152"/>
      <c r="AE711" s="152"/>
      <c r="AF711" s="160"/>
      <c r="AG711" s="160"/>
      <c r="AH711" s="160"/>
      <c r="AI711" s="160"/>
    </row>
    <row r="712" spans="1:35">
      <c r="A712" s="4"/>
      <c r="B712" s="4"/>
      <c r="C712" s="4"/>
      <c r="D712" s="4"/>
      <c r="E712" s="4"/>
      <c r="F712" s="4"/>
      <c r="G712" s="4"/>
      <c r="H712" s="4"/>
      <c r="I712" s="4"/>
      <c r="J712" s="4"/>
      <c r="K712" s="4"/>
      <c r="L712" s="4"/>
      <c r="M712" s="4"/>
      <c r="N712" s="4"/>
      <c r="O712" s="4"/>
      <c r="P712" s="4"/>
      <c r="Q712" s="152"/>
      <c r="R712" s="152"/>
      <c r="S712" s="152"/>
      <c r="T712" s="152"/>
      <c r="U712" s="152"/>
      <c r="V712" s="152"/>
      <c r="W712" s="152"/>
      <c r="X712" s="152"/>
      <c r="Y712" s="152"/>
      <c r="Z712" s="152"/>
      <c r="AA712" s="152"/>
      <c r="AB712" s="152"/>
      <c r="AC712" s="152"/>
      <c r="AD712" s="152"/>
      <c r="AE712" s="152"/>
      <c r="AF712" s="160"/>
      <c r="AG712" s="160"/>
      <c r="AH712" s="160"/>
      <c r="AI712" s="160"/>
    </row>
    <row r="713" spans="1:35">
      <c r="A713" s="4"/>
      <c r="B713" s="4"/>
      <c r="C713" s="4"/>
      <c r="D713" s="4"/>
      <c r="E713" s="4"/>
      <c r="F713" s="4"/>
      <c r="G713" s="4"/>
      <c r="H713" s="4"/>
      <c r="I713" s="4"/>
      <c r="J713" s="4"/>
      <c r="K713" s="4"/>
      <c r="L713" s="4"/>
      <c r="M713" s="4"/>
      <c r="N713" s="4"/>
      <c r="O713" s="4"/>
      <c r="P713" s="4"/>
      <c r="Q713" s="152"/>
      <c r="R713" s="152"/>
      <c r="S713" s="152"/>
      <c r="T713" s="152"/>
      <c r="U713" s="152"/>
      <c r="V713" s="152"/>
      <c r="W713" s="152"/>
      <c r="X713" s="152"/>
      <c r="Y713" s="152"/>
      <c r="Z713" s="152"/>
      <c r="AA713" s="152"/>
      <c r="AB713" s="152"/>
      <c r="AC713" s="152"/>
      <c r="AD713" s="152"/>
      <c r="AE713" s="152"/>
      <c r="AF713" s="160"/>
      <c r="AG713" s="160"/>
      <c r="AH713" s="160"/>
      <c r="AI713" s="160"/>
    </row>
    <row r="714" spans="1:35">
      <c r="A714" s="4"/>
      <c r="B714" s="4"/>
      <c r="C714" s="4"/>
      <c r="D714" s="4"/>
      <c r="E714" s="4"/>
      <c r="F714" s="4"/>
      <c r="G714" s="4"/>
      <c r="H714" s="4"/>
      <c r="I714" s="4"/>
      <c r="J714" s="4"/>
      <c r="K714" s="4"/>
      <c r="L714" s="4"/>
      <c r="M714" s="4"/>
      <c r="N714" s="4"/>
      <c r="O714" s="4"/>
      <c r="P714" s="4"/>
      <c r="Q714" s="152"/>
      <c r="R714" s="152"/>
      <c r="S714" s="152"/>
      <c r="T714" s="152"/>
      <c r="U714" s="152"/>
      <c r="V714" s="152"/>
      <c r="W714" s="152"/>
      <c r="X714" s="152"/>
      <c r="Y714" s="152"/>
      <c r="Z714" s="152"/>
      <c r="AA714" s="152"/>
      <c r="AB714" s="152"/>
      <c r="AC714" s="152"/>
      <c r="AD714" s="152"/>
      <c r="AE714" s="152"/>
      <c r="AF714" s="160"/>
      <c r="AG714" s="160"/>
      <c r="AH714" s="160"/>
      <c r="AI714" s="160"/>
    </row>
    <row r="715" spans="1:35">
      <c r="A715" s="4"/>
      <c r="B715" s="4"/>
      <c r="C715" s="4"/>
      <c r="D715" s="4"/>
      <c r="E715" s="4"/>
      <c r="F715" s="4"/>
      <c r="G715" s="4"/>
      <c r="H715" s="4"/>
      <c r="I715" s="4"/>
      <c r="J715" s="4"/>
      <c r="K715" s="4"/>
      <c r="L715" s="4"/>
      <c r="M715" s="4"/>
      <c r="N715" s="4"/>
      <c r="O715" s="4"/>
      <c r="P715" s="4"/>
      <c r="Q715" s="152"/>
      <c r="R715" s="152"/>
      <c r="S715" s="152"/>
      <c r="T715" s="152"/>
      <c r="U715" s="152"/>
      <c r="V715" s="152"/>
      <c r="W715" s="152"/>
      <c r="X715" s="152"/>
      <c r="Y715" s="152"/>
      <c r="Z715" s="152"/>
      <c r="AA715" s="152"/>
      <c r="AB715" s="152"/>
      <c r="AC715" s="152"/>
      <c r="AD715" s="152"/>
      <c r="AE715" s="152"/>
      <c r="AF715" s="160"/>
      <c r="AG715" s="160"/>
      <c r="AH715" s="160"/>
      <c r="AI715" s="160"/>
    </row>
    <row r="716" spans="1:35">
      <c r="A716" s="4"/>
      <c r="B716" s="4"/>
      <c r="C716" s="4"/>
      <c r="D716" s="4"/>
      <c r="E716" s="4"/>
      <c r="F716" s="4"/>
      <c r="G716" s="4"/>
      <c r="H716" s="4"/>
      <c r="I716" s="4"/>
      <c r="J716" s="4"/>
      <c r="K716" s="4"/>
      <c r="L716" s="4"/>
      <c r="M716" s="4"/>
      <c r="N716" s="4"/>
      <c r="O716" s="4"/>
      <c r="P716" s="4"/>
      <c r="Q716" s="152"/>
      <c r="R716" s="152"/>
      <c r="S716" s="152"/>
      <c r="T716" s="152"/>
      <c r="U716" s="152"/>
      <c r="V716" s="152"/>
      <c r="W716" s="152"/>
      <c r="X716" s="152"/>
      <c r="Y716" s="152"/>
      <c r="Z716" s="152"/>
      <c r="AA716" s="152"/>
      <c r="AB716" s="152"/>
      <c r="AC716" s="152"/>
      <c r="AD716" s="152"/>
      <c r="AE716" s="152"/>
      <c r="AF716" s="160"/>
      <c r="AG716" s="160"/>
      <c r="AH716" s="160"/>
      <c r="AI716" s="160"/>
    </row>
    <row r="717" spans="1:35">
      <c r="A717" s="4"/>
      <c r="B717" s="4"/>
      <c r="C717" s="4"/>
      <c r="D717" s="4"/>
      <c r="E717" s="4"/>
      <c r="F717" s="4"/>
      <c r="G717" s="4"/>
      <c r="H717" s="4"/>
      <c r="I717" s="4"/>
      <c r="J717" s="4"/>
      <c r="K717" s="4"/>
      <c r="L717" s="4"/>
      <c r="M717" s="4"/>
      <c r="N717" s="4"/>
      <c r="O717" s="4"/>
      <c r="P717" s="4"/>
      <c r="Q717" s="152"/>
      <c r="R717" s="152"/>
      <c r="S717" s="152"/>
      <c r="T717" s="152"/>
      <c r="U717" s="152"/>
      <c r="V717" s="152"/>
      <c r="W717" s="152"/>
      <c r="X717" s="152"/>
      <c r="Y717" s="152"/>
      <c r="Z717" s="152"/>
      <c r="AA717" s="152"/>
      <c r="AB717" s="152"/>
      <c r="AC717" s="152"/>
      <c r="AD717" s="152"/>
      <c r="AE717" s="152"/>
      <c r="AF717" s="160"/>
      <c r="AG717" s="160"/>
      <c r="AH717" s="160"/>
      <c r="AI717" s="160"/>
    </row>
    <row r="718" spans="1:35">
      <c r="A718" s="4"/>
      <c r="B718" s="4"/>
      <c r="C718" s="4"/>
      <c r="D718" s="4"/>
      <c r="E718" s="4"/>
      <c r="F718" s="4"/>
      <c r="G718" s="4"/>
      <c r="H718" s="4"/>
      <c r="I718" s="4"/>
      <c r="J718" s="4"/>
      <c r="K718" s="4"/>
      <c r="L718" s="4"/>
      <c r="M718" s="4"/>
      <c r="N718" s="4"/>
      <c r="O718" s="4"/>
      <c r="P718" s="4"/>
      <c r="Q718" s="152"/>
      <c r="R718" s="152"/>
      <c r="S718" s="152"/>
      <c r="T718" s="152"/>
      <c r="U718" s="152"/>
      <c r="V718" s="152"/>
      <c r="W718" s="152"/>
      <c r="X718" s="152"/>
      <c r="Y718" s="152"/>
      <c r="Z718" s="152"/>
      <c r="AA718" s="152"/>
      <c r="AB718" s="152"/>
      <c r="AC718" s="152"/>
      <c r="AD718" s="152"/>
      <c r="AE718" s="152"/>
      <c r="AF718" s="160"/>
      <c r="AG718" s="160"/>
      <c r="AH718" s="160"/>
      <c r="AI718" s="160"/>
    </row>
    <row r="719" spans="1:35">
      <c r="A719" s="4"/>
      <c r="B719" s="4"/>
      <c r="C719" s="4"/>
      <c r="D719" s="4"/>
      <c r="E719" s="4"/>
      <c r="F719" s="4"/>
      <c r="G719" s="4"/>
      <c r="H719" s="4"/>
      <c r="I719" s="4"/>
      <c r="J719" s="4"/>
      <c r="K719" s="4"/>
      <c r="L719" s="4"/>
      <c r="M719" s="4"/>
      <c r="N719" s="4"/>
      <c r="O719" s="4"/>
      <c r="P719" s="4"/>
      <c r="Q719" s="152"/>
      <c r="R719" s="152"/>
      <c r="S719" s="152"/>
      <c r="T719" s="152"/>
      <c r="U719" s="152"/>
      <c r="V719" s="152"/>
      <c r="W719" s="152"/>
      <c r="X719" s="152"/>
      <c r="Y719" s="152"/>
      <c r="Z719" s="152"/>
      <c r="AA719" s="152"/>
      <c r="AB719" s="152"/>
      <c r="AC719" s="152"/>
      <c r="AD719" s="152"/>
      <c r="AE719" s="152"/>
      <c r="AF719" s="160"/>
      <c r="AG719" s="160"/>
      <c r="AH719" s="160"/>
      <c r="AI719" s="160"/>
    </row>
    <row r="720" spans="1:35">
      <c r="A720" s="4"/>
      <c r="B720" s="4"/>
      <c r="C720" s="4"/>
      <c r="D720" s="4"/>
      <c r="E720" s="4"/>
      <c r="F720" s="4"/>
      <c r="G720" s="4"/>
      <c r="H720" s="4"/>
      <c r="I720" s="4"/>
      <c r="J720" s="4"/>
      <c r="K720" s="4"/>
      <c r="L720" s="4"/>
      <c r="M720" s="4"/>
      <c r="N720" s="4"/>
      <c r="O720" s="4"/>
      <c r="P720" s="4"/>
      <c r="Q720" s="152"/>
      <c r="R720" s="152"/>
      <c r="S720" s="152"/>
      <c r="T720" s="152"/>
      <c r="U720" s="152"/>
      <c r="V720" s="152"/>
      <c r="W720" s="152"/>
      <c r="X720" s="152"/>
      <c r="Y720" s="152"/>
      <c r="Z720" s="152"/>
      <c r="AA720" s="152"/>
      <c r="AB720" s="152"/>
      <c r="AC720" s="152"/>
      <c r="AD720" s="152"/>
      <c r="AE720" s="152"/>
      <c r="AF720" s="160"/>
      <c r="AG720" s="160"/>
      <c r="AH720" s="160"/>
      <c r="AI720" s="160"/>
    </row>
    <row r="721" spans="1:35">
      <c r="A721" s="4"/>
      <c r="B721" s="4"/>
      <c r="C721" s="4"/>
      <c r="D721" s="4"/>
      <c r="E721" s="4"/>
      <c r="F721" s="4"/>
      <c r="G721" s="4"/>
      <c r="H721" s="4"/>
      <c r="I721" s="4"/>
      <c r="J721" s="4"/>
      <c r="K721" s="4"/>
      <c r="L721" s="4"/>
      <c r="M721" s="4"/>
      <c r="N721" s="4"/>
      <c r="O721" s="4"/>
      <c r="P721" s="4"/>
      <c r="Q721" s="152"/>
      <c r="R721" s="152"/>
      <c r="S721" s="152"/>
      <c r="T721" s="152"/>
      <c r="U721" s="152"/>
      <c r="V721" s="152"/>
      <c r="W721" s="152"/>
      <c r="X721" s="152"/>
      <c r="Y721" s="152"/>
      <c r="Z721" s="152"/>
      <c r="AA721" s="152"/>
      <c r="AB721" s="152"/>
      <c r="AC721" s="152"/>
      <c r="AD721" s="152"/>
      <c r="AE721" s="152"/>
      <c r="AF721" s="160"/>
      <c r="AG721" s="160"/>
      <c r="AH721" s="160"/>
      <c r="AI721" s="160"/>
    </row>
    <row r="722" spans="1:35">
      <c r="A722" s="4"/>
      <c r="B722" s="4"/>
      <c r="C722" s="4"/>
      <c r="D722" s="4"/>
      <c r="E722" s="4"/>
      <c r="F722" s="4"/>
      <c r="G722" s="4"/>
      <c r="H722" s="4"/>
      <c r="I722" s="4"/>
      <c r="J722" s="4"/>
      <c r="K722" s="4"/>
      <c r="L722" s="4"/>
      <c r="M722" s="4"/>
      <c r="N722" s="4"/>
      <c r="O722" s="4"/>
      <c r="P722" s="4"/>
      <c r="Q722" s="152"/>
      <c r="R722" s="152"/>
      <c r="S722" s="152"/>
      <c r="T722" s="152"/>
      <c r="U722" s="152"/>
      <c r="V722" s="152"/>
      <c r="W722" s="152"/>
      <c r="X722" s="152"/>
      <c r="Y722" s="152"/>
      <c r="Z722" s="152"/>
      <c r="AA722" s="152"/>
      <c r="AB722" s="152"/>
      <c r="AC722" s="152"/>
      <c r="AD722" s="152"/>
      <c r="AE722" s="152"/>
      <c r="AF722" s="160"/>
      <c r="AG722" s="160"/>
      <c r="AH722" s="160"/>
      <c r="AI722" s="160"/>
    </row>
    <row r="723" spans="1:35">
      <c r="A723" s="4"/>
      <c r="B723" s="4"/>
      <c r="C723" s="4"/>
      <c r="D723" s="4"/>
      <c r="E723" s="4"/>
      <c r="F723" s="4"/>
      <c r="G723" s="4"/>
      <c r="H723" s="4"/>
      <c r="I723" s="4"/>
      <c r="J723" s="4"/>
      <c r="K723" s="4"/>
      <c r="L723" s="4"/>
      <c r="M723" s="4"/>
      <c r="N723" s="4"/>
      <c r="O723" s="4"/>
      <c r="P723" s="4"/>
      <c r="Q723" s="152"/>
      <c r="R723" s="152"/>
      <c r="S723" s="152"/>
      <c r="T723" s="152"/>
      <c r="U723" s="152"/>
      <c r="V723" s="152"/>
      <c r="W723" s="152"/>
      <c r="X723" s="152"/>
      <c r="Y723" s="152"/>
      <c r="Z723" s="152"/>
      <c r="AA723" s="152"/>
      <c r="AB723" s="152"/>
      <c r="AC723" s="152"/>
      <c r="AD723" s="152"/>
      <c r="AE723" s="152"/>
      <c r="AF723" s="160"/>
      <c r="AG723" s="160"/>
      <c r="AH723" s="160"/>
      <c r="AI723" s="160"/>
    </row>
    <row r="724" spans="1:35">
      <c r="A724" s="4"/>
      <c r="B724" s="4"/>
      <c r="C724" s="4"/>
      <c r="D724" s="4"/>
      <c r="E724" s="4"/>
      <c r="F724" s="4"/>
      <c r="G724" s="4"/>
      <c r="H724" s="4"/>
      <c r="I724" s="4"/>
      <c r="J724" s="4"/>
      <c r="K724" s="4"/>
      <c r="L724" s="4"/>
      <c r="M724" s="4"/>
      <c r="N724" s="4"/>
      <c r="O724" s="4"/>
      <c r="P724" s="4"/>
      <c r="Q724" s="152"/>
      <c r="R724" s="152"/>
      <c r="S724" s="152"/>
      <c r="T724" s="152"/>
      <c r="U724" s="152"/>
      <c r="V724" s="152"/>
      <c r="W724" s="152"/>
      <c r="X724" s="152"/>
      <c r="Y724" s="152"/>
      <c r="Z724" s="152"/>
      <c r="AA724" s="152"/>
      <c r="AB724" s="152"/>
      <c r="AC724" s="152"/>
      <c r="AD724" s="152"/>
      <c r="AE724" s="152"/>
      <c r="AF724" s="160"/>
      <c r="AG724" s="160"/>
      <c r="AH724" s="160"/>
      <c r="AI724" s="160"/>
    </row>
    <row r="725" spans="1:35">
      <c r="A725" s="4"/>
      <c r="B725" s="4"/>
      <c r="C725" s="4"/>
      <c r="D725" s="4"/>
      <c r="E725" s="4"/>
      <c r="F725" s="4"/>
      <c r="G725" s="4"/>
      <c r="H725" s="4"/>
      <c r="I725" s="4"/>
      <c r="J725" s="4"/>
      <c r="K725" s="4"/>
      <c r="L725" s="4"/>
      <c r="M725" s="4"/>
      <c r="N725" s="4"/>
      <c r="O725" s="4"/>
      <c r="P725" s="4"/>
      <c r="Q725" s="152"/>
      <c r="R725" s="152"/>
      <c r="S725" s="152"/>
      <c r="T725" s="152"/>
      <c r="U725" s="152"/>
      <c r="V725" s="152"/>
      <c r="W725" s="152"/>
      <c r="X725" s="152"/>
      <c r="Y725" s="152"/>
      <c r="Z725" s="152"/>
      <c r="AA725" s="152"/>
      <c r="AB725" s="152"/>
      <c r="AC725" s="152"/>
      <c r="AD725" s="152"/>
      <c r="AE725" s="152"/>
      <c r="AF725" s="160"/>
      <c r="AG725" s="160"/>
      <c r="AH725" s="160"/>
      <c r="AI725" s="160"/>
    </row>
    <row r="726" spans="1:35">
      <c r="A726" s="4"/>
      <c r="B726" s="4"/>
      <c r="C726" s="4"/>
      <c r="D726" s="4"/>
      <c r="E726" s="4"/>
      <c r="F726" s="4"/>
      <c r="G726" s="4"/>
      <c r="H726" s="4"/>
      <c r="I726" s="4"/>
      <c r="J726" s="4"/>
      <c r="K726" s="4"/>
      <c r="L726" s="4"/>
      <c r="M726" s="4"/>
      <c r="N726" s="4"/>
      <c r="O726" s="4"/>
      <c r="P726" s="4"/>
      <c r="Q726" s="152"/>
      <c r="R726" s="152"/>
      <c r="S726" s="152"/>
      <c r="T726" s="152"/>
      <c r="U726" s="152"/>
      <c r="V726" s="152"/>
      <c r="W726" s="152"/>
      <c r="X726" s="152"/>
      <c r="Y726" s="152"/>
      <c r="Z726" s="152"/>
      <c r="AA726" s="152"/>
      <c r="AB726" s="152"/>
      <c r="AC726" s="152"/>
      <c r="AD726" s="152"/>
      <c r="AE726" s="152"/>
      <c r="AF726" s="160"/>
      <c r="AG726" s="160"/>
      <c r="AH726" s="160"/>
      <c r="AI726" s="160"/>
    </row>
    <row r="727" spans="1:35">
      <c r="A727" s="4"/>
      <c r="B727" s="4"/>
      <c r="C727" s="4"/>
      <c r="D727" s="4"/>
      <c r="E727" s="4"/>
      <c r="F727" s="4"/>
      <c r="G727" s="4"/>
      <c r="H727" s="4"/>
      <c r="I727" s="4"/>
      <c r="J727" s="4"/>
      <c r="K727" s="4"/>
      <c r="L727" s="4"/>
      <c r="M727" s="4"/>
      <c r="N727" s="4"/>
      <c r="O727" s="4"/>
      <c r="P727" s="4"/>
      <c r="Q727" s="152"/>
      <c r="R727" s="152"/>
      <c r="S727" s="152"/>
      <c r="T727" s="152"/>
      <c r="U727" s="152"/>
      <c r="V727" s="152"/>
      <c r="W727" s="152"/>
      <c r="X727" s="152"/>
      <c r="Y727" s="152"/>
      <c r="Z727" s="152"/>
      <c r="AA727" s="152"/>
      <c r="AB727" s="152"/>
      <c r="AC727" s="152"/>
      <c r="AD727" s="152"/>
      <c r="AE727" s="152"/>
      <c r="AF727" s="160"/>
      <c r="AG727" s="160"/>
      <c r="AH727" s="160"/>
      <c r="AI727" s="160"/>
    </row>
    <row r="728" spans="1:35">
      <c r="A728" s="4"/>
      <c r="B728" s="4"/>
      <c r="C728" s="4"/>
      <c r="D728" s="4"/>
      <c r="E728" s="4"/>
      <c r="F728" s="4"/>
      <c r="G728" s="4"/>
      <c r="H728" s="4"/>
      <c r="I728" s="4"/>
      <c r="J728" s="4"/>
      <c r="K728" s="4"/>
      <c r="L728" s="4"/>
      <c r="M728" s="4"/>
      <c r="N728" s="4"/>
      <c r="O728" s="4"/>
      <c r="P728" s="4"/>
      <c r="Q728" s="152"/>
      <c r="R728" s="152"/>
      <c r="S728" s="152"/>
      <c r="T728" s="152"/>
      <c r="U728" s="152"/>
      <c r="V728" s="152"/>
      <c r="W728" s="152"/>
      <c r="X728" s="152"/>
      <c r="Y728" s="152"/>
      <c r="Z728" s="152"/>
      <c r="AA728" s="152"/>
      <c r="AB728" s="152"/>
      <c r="AC728" s="152"/>
      <c r="AD728" s="152"/>
      <c r="AE728" s="152"/>
      <c r="AF728" s="160"/>
      <c r="AG728" s="160"/>
      <c r="AH728" s="160"/>
      <c r="AI728" s="160"/>
    </row>
    <row r="729" spans="1:35">
      <c r="A729" s="4"/>
      <c r="B729" s="4"/>
      <c r="C729" s="4"/>
      <c r="D729" s="4"/>
      <c r="E729" s="4"/>
      <c r="F729" s="4"/>
      <c r="G729" s="4"/>
      <c r="H729" s="4"/>
      <c r="I729" s="4"/>
      <c r="J729" s="4"/>
      <c r="K729" s="4"/>
      <c r="L729" s="4"/>
      <c r="M729" s="4"/>
      <c r="N729" s="4"/>
      <c r="O729" s="4"/>
      <c r="P729" s="4"/>
      <c r="Q729" s="152"/>
      <c r="R729" s="152"/>
      <c r="S729" s="152"/>
      <c r="T729" s="152"/>
      <c r="U729" s="152"/>
      <c r="V729" s="152"/>
      <c r="W729" s="152"/>
      <c r="X729" s="152"/>
      <c r="Y729" s="152"/>
      <c r="Z729" s="152"/>
      <c r="AA729" s="152"/>
      <c r="AB729" s="152"/>
      <c r="AC729" s="152"/>
      <c r="AD729" s="152"/>
      <c r="AE729" s="152"/>
      <c r="AF729" s="160"/>
      <c r="AG729" s="160"/>
      <c r="AH729" s="160"/>
      <c r="AI729" s="160"/>
    </row>
    <row r="730" spans="1:35">
      <c r="A730" s="4"/>
      <c r="B730" s="4"/>
      <c r="C730" s="4"/>
      <c r="D730" s="4"/>
      <c r="E730" s="4"/>
      <c r="F730" s="4"/>
      <c r="G730" s="4"/>
      <c r="H730" s="4"/>
      <c r="I730" s="4"/>
      <c r="J730" s="4"/>
      <c r="K730" s="4"/>
      <c r="L730" s="4"/>
      <c r="M730" s="4"/>
      <c r="N730" s="4"/>
      <c r="O730" s="4"/>
      <c r="P730" s="4"/>
      <c r="Q730" s="152"/>
      <c r="R730" s="152"/>
      <c r="S730" s="152"/>
      <c r="T730" s="152"/>
      <c r="U730" s="152"/>
      <c r="V730" s="152"/>
      <c r="W730" s="152"/>
      <c r="X730" s="152"/>
      <c r="Y730" s="152"/>
      <c r="Z730" s="152"/>
      <c r="AA730" s="152"/>
      <c r="AB730" s="152"/>
      <c r="AC730" s="152"/>
      <c r="AD730" s="152"/>
      <c r="AE730" s="152"/>
      <c r="AF730" s="160"/>
      <c r="AG730" s="160"/>
      <c r="AH730" s="160"/>
      <c r="AI730" s="160"/>
    </row>
    <row r="731" spans="1:35">
      <c r="A731" s="4"/>
      <c r="B731" s="4"/>
      <c r="C731" s="4"/>
      <c r="D731" s="4"/>
      <c r="E731" s="4"/>
      <c r="F731" s="4"/>
      <c r="G731" s="4"/>
      <c r="H731" s="4"/>
      <c r="I731" s="4"/>
      <c r="J731" s="4"/>
      <c r="K731" s="4"/>
      <c r="L731" s="4"/>
      <c r="M731" s="4"/>
      <c r="N731" s="4"/>
      <c r="O731" s="4"/>
      <c r="P731" s="4"/>
      <c r="Q731" s="152"/>
      <c r="R731" s="152"/>
      <c r="S731" s="152"/>
      <c r="T731" s="152"/>
      <c r="U731" s="152"/>
      <c r="V731" s="152"/>
      <c r="W731" s="152"/>
      <c r="X731" s="152"/>
      <c r="Y731" s="152"/>
      <c r="Z731" s="152"/>
      <c r="AA731" s="152"/>
      <c r="AB731" s="152"/>
      <c r="AC731" s="152"/>
      <c r="AD731" s="152"/>
      <c r="AE731" s="152"/>
      <c r="AF731" s="160"/>
      <c r="AG731" s="160"/>
      <c r="AH731" s="160"/>
      <c r="AI731" s="160"/>
    </row>
    <row r="732" spans="1:35">
      <c r="A732" s="4"/>
      <c r="B732" s="4"/>
      <c r="C732" s="4"/>
      <c r="D732" s="4"/>
      <c r="E732" s="4"/>
      <c r="F732" s="4"/>
      <c r="G732" s="4"/>
      <c r="H732" s="4"/>
      <c r="I732" s="4"/>
      <c r="J732" s="4"/>
      <c r="K732" s="4"/>
      <c r="L732" s="4"/>
      <c r="M732" s="4"/>
      <c r="N732" s="4"/>
      <c r="O732" s="4"/>
      <c r="P732" s="4"/>
      <c r="Q732" s="152"/>
      <c r="R732" s="152"/>
      <c r="S732" s="152"/>
      <c r="T732" s="152"/>
      <c r="U732" s="152"/>
      <c r="V732" s="152"/>
      <c r="W732" s="152"/>
      <c r="X732" s="152"/>
      <c r="Y732" s="152"/>
      <c r="Z732" s="152"/>
      <c r="AA732" s="152"/>
      <c r="AB732" s="152"/>
      <c r="AC732" s="152"/>
      <c r="AD732" s="152"/>
      <c r="AE732" s="152"/>
      <c r="AF732" s="160"/>
      <c r="AG732" s="160"/>
      <c r="AH732" s="160"/>
      <c r="AI732" s="160"/>
    </row>
    <row r="733" spans="1:35">
      <c r="A733" s="4"/>
      <c r="B733" s="4"/>
      <c r="C733" s="4"/>
      <c r="D733" s="4"/>
      <c r="E733" s="4"/>
      <c r="F733" s="4"/>
      <c r="G733" s="4"/>
      <c r="H733" s="4"/>
      <c r="I733" s="4"/>
      <c r="J733" s="4"/>
      <c r="K733" s="4"/>
      <c r="L733" s="4"/>
      <c r="M733" s="4"/>
      <c r="N733" s="4"/>
      <c r="O733" s="4"/>
      <c r="P733" s="4"/>
      <c r="Q733" s="152"/>
      <c r="R733" s="152"/>
      <c r="S733" s="152"/>
      <c r="T733" s="152"/>
      <c r="U733" s="152"/>
      <c r="V733" s="152"/>
      <c r="W733" s="152"/>
      <c r="X733" s="152"/>
      <c r="Y733" s="152"/>
      <c r="Z733" s="152"/>
      <c r="AA733" s="152"/>
      <c r="AB733" s="152"/>
      <c r="AC733" s="152"/>
      <c r="AD733" s="152"/>
      <c r="AE733" s="152"/>
      <c r="AF733" s="160"/>
      <c r="AG733" s="160"/>
      <c r="AH733" s="160"/>
      <c r="AI733" s="160"/>
    </row>
    <row r="734" spans="1:35">
      <c r="A734" s="4"/>
      <c r="B734" s="4"/>
      <c r="C734" s="4"/>
      <c r="D734" s="4"/>
      <c r="E734" s="4"/>
      <c r="F734" s="4"/>
      <c r="G734" s="4"/>
      <c r="H734" s="4"/>
      <c r="I734" s="4"/>
      <c r="J734" s="4"/>
      <c r="K734" s="4"/>
      <c r="L734" s="4"/>
      <c r="M734" s="4"/>
      <c r="N734" s="4"/>
      <c r="O734" s="4"/>
      <c r="P734" s="4"/>
      <c r="Q734" s="152"/>
      <c r="R734" s="152"/>
      <c r="S734" s="152"/>
      <c r="T734" s="152"/>
      <c r="U734" s="152"/>
      <c r="V734" s="152"/>
      <c r="W734" s="152"/>
      <c r="X734" s="152"/>
      <c r="Y734" s="152"/>
      <c r="Z734" s="152"/>
      <c r="AA734" s="152"/>
      <c r="AB734" s="152"/>
      <c r="AC734" s="152"/>
      <c r="AD734" s="152"/>
      <c r="AE734" s="152"/>
      <c r="AF734" s="160"/>
      <c r="AG734" s="160"/>
      <c r="AH734" s="160"/>
      <c r="AI734" s="160"/>
    </row>
    <row r="735" spans="1:35">
      <c r="A735" s="4"/>
      <c r="B735" s="4"/>
      <c r="C735" s="4"/>
      <c r="D735" s="4"/>
      <c r="E735" s="4"/>
      <c r="F735" s="4"/>
      <c r="G735" s="4"/>
      <c r="H735" s="4"/>
      <c r="I735" s="4"/>
      <c r="J735" s="4"/>
      <c r="K735" s="4"/>
      <c r="L735" s="4"/>
      <c r="M735" s="4"/>
      <c r="N735" s="4"/>
      <c r="O735" s="4"/>
      <c r="P735" s="4"/>
      <c r="Q735" s="152"/>
      <c r="R735" s="152"/>
      <c r="S735" s="152"/>
      <c r="T735" s="152"/>
      <c r="U735" s="152"/>
      <c r="V735" s="152"/>
      <c r="W735" s="152"/>
      <c r="X735" s="152"/>
      <c r="Y735" s="152"/>
      <c r="Z735" s="152"/>
      <c r="AA735" s="152"/>
      <c r="AB735" s="152"/>
      <c r="AC735" s="152"/>
      <c r="AD735" s="152"/>
      <c r="AE735" s="152"/>
      <c r="AF735" s="160"/>
      <c r="AG735" s="160"/>
      <c r="AH735" s="160"/>
      <c r="AI735" s="160"/>
    </row>
    <row r="736" spans="1:35">
      <c r="A736" s="4"/>
      <c r="B736" s="4"/>
      <c r="C736" s="4"/>
      <c r="D736" s="4"/>
      <c r="E736" s="4"/>
      <c r="F736" s="4"/>
      <c r="G736" s="4"/>
      <c r="H736" s="4"/>
      <c r="I736" s="4"/>
      <c r="J736" s="4"/>
      <c r="K736" s="4"/>
      <c r="L736" s="4"/>
      <c r="M736" s="4"/>
      <c r="N736" s="4"/>
      <c r="O736" s="4"/>
      <c r="P736" s="4"/>
      <c r="Q736" s="152"/>
      <c r="R736" s="152"/>
      <c r="S736" s="152"/>
      <c r="T736" s="152"/>
      <c r="U736" s="152"/>
      <c r="V736" s="152"/>
      <c r="W736" s="152"/>
      <c r="X736" s="152"/>
      <c r="Y736" s="152"/>
      <c r="Z736" s="152"/>
      <c r="AA736" s="152"/>
      <c r="AB736" s="152"/>
      <c r="AC736" s="152"/>
      <c r="AD736" s="152"/>
      <c r="AE736" s="152"/>
      <c r="AF736" s="160"/>
      <c r="AG736" s="160"/>
      <c r="AH736" s="160"/>
      <c r="AI736" s="160"/>
    </row>
    <row r="737" spans="1:35">
      <c r="A737" s="4"/>
      <c r="B737" s="4"/>
      <c r="C737" s="4"/>
      <c r="D737" s="4"/>
      <c r="E737" s="4"/>
      <c r="F737" s="4"/>
      <c r="G737" s="4"/>
      <c r="H737" s="4"/>
      <c r="I737" s="4"/>
      <c r="J737" s="4"/>
      <c r="K737" s="4"/>
      <c r="L737" s="4"/>
      <c r="M737" s="4"/>
      <c r="N737" s="4"/>
      <c r="O737" s="4"/>
      <c r="P737" s="4"/>
      <c r="Q737" s="152"/>
      <c r="R737" s="152"/>
      <c r="S737" s="152"/>
      <c r="T737" s="152"/>
      <c r="U737" s="152"/>
      <c r="V737" s="152"/>
      <c r="W737" s="152"/>
      <c r="X737" s="152"/>
      <c r="Y737" s="152"/>
      <c r="Z737" s="152"/>
      <c r="AA737" s="152"/>
      <c r="AB737" s="152"/>
      <c r="AC737" s="152"/>
      <c r="AD737" s="152"/>
      <c r="AE737" s="152"/>
      <c r="AF737" s="160"/>
      <c r="AG737" s="160"/>
      <c r="AH737" s="160"/>
      <c r="AI737" s="160"/>
    </row>
    <row r="738" spans="1:35">
      <c r="A738" s="4"/>
      <c r="B738" s="4"/>
      <c r="C738" s="4"/>
      <c r="D738" s="4"/>
      <c r="E738" s="4"/>
      <c r="F738" s="4"/>
      <c r="G738" s="4"/>
      <c r="H738" s="4"/>
      <c r="I738" s="4"/>
      <c r="J738" s="4"/>
      <c r="K738" s="4"/>
      <c r="L738" s="4"/>
      <c r="M738" s="4"/>
      <c r="N738" s="4"/>
      <c r="O738" s="4"/>
      <c r="P738" s="4"/>
      <c r="Q738" s="152"/>
      <c r="R738" s="152"/>
      <c r="S738" s="152"/>
      <c r="T738" s="152"/>
      <c r="U738" s="152"/>
      <c r="V738" s="152"/>
      <c r="W738" s="152"/>
      <c r="X738" s="152"/>
      <c r="Y738" s="152"/>
      <c r="Z738" s="152"/>
      <c r="AA738" s="152"/>
      <c r="AB738" s="152"/>
      <c r="AC738" s="152"/>
      <c r="AD738" s="152"/>
      <c r="AE738" s="152"/>
      <c r="AF738" s="160"/>
      <c r="AG738" s="160"/>
      <c r="AH738" s="160"/>
      <c r="AI738" s="160"/>
    </row>
    <row r="739" spans="1:35">
      <c r="A739" s="4"/>
      <c r="B739" s="4"/>
      <c r="C739" s="4"/>
      <c r="D739" s="4"/>
      <c r="E739" s="4"/>
      <c r="F739" s="4"/>
      <c r="G739" s="4"/>
      <c r="H739" s="4"/>
      <c r="I739" s="4"/>
      <c r="J739" s="4"/>
      <c r="K739" s="4"/>
      <c r="L739" s="4"/>
      <c r="M739" s="4"/>
      <c r="N739" s="4"/>
      <c r="O739" s="4"/>
      <c r="P739" s="4"/>
      <c r="Q739" s="152"/>
      <c r="R739" s="152"/>
      <c r="S739" s="152"/>
      <c r="T739" s="152"/>
      <c r="U739" s="152"/>
      <c r="V739" s="152"/>
      <c r="W739" s="152"/>
      <c r="X739" s="152"/>
      <c r="Y739" s="152"/>
      <c r="Z739" s="152"/>
      <c r="AA739" s="152"/>
      <c r="AB739" s="152"/>
      <c r="AC739" s="152"/>
      <c r="AD739" s="152"/>
      <c r="AE739" s="152"/>
      <c r="AF739" s="160"/>
      <c r="AG739" s="160"/>
      <c r="AH739" s="160"/>
      <c r="AI739" s="160"/>
    </row>
    <row r="740" spans="1:35">
      <c r="A740" s="4"/>
      <c r="B740" s="4"/>
      <c r="C740" s="4"/>
      <c r="D740" s="4"/>
      <c r="E740" s="4"/>
      <c r="F740" s="4"/>
      <c r="G740" s="4"/>
      <c r="H740" s="4"/>
      <c r="I740" s="4"/>
      <c r="J740" s="4"/>
      <c r="K740" s="4"/>
      <c r="L740" s="4"/>
      <c r="M740" s="4"/>
      <c r="N740" s="4"/>
      <c r="O740" s="4"/>
      <c r="P740" s="4"/>
      <c r="Q740" s="152"/>
      <c r="R740" s="152"/>
      <c r="S740" s="152"/>
      <c r="T740" s="152"/>
      <c r="U740" s="152"/>
      <c r="V740" s="152"/>
      <c r="W740" s="152"/>
      <c r="X740" s="152"/>
      <c r="Y740" s="152"/>
      <c r="Z740" s="152"/>
      <c r="AA740" s="152"/>
      <c r="AB740" s="152"/>
      <c r="AC740" s="152"/>
      <c r="AD740" s="152"/>
      <c r="AE740" s="152"/>
      <c r="AF740" s="160"/>
      <c r="AG740" s="160"/>
      <c r="AH740" s="160"/>
      <c r="AI740" s="160"/>
    </row>
    <row r="741" spans="1:35">
      <c r="A741" s="4"/>
      <c r="B741" s="4"/>
      <c r="C741" s="4"/>
      <c r="D741" s="4"/>
      <c r="E741" s="4"/>
      <c r="F741" s="4"/>
      <c r="G741" s="4"/>
      <c r="H741" s="4"/>
      <c r="I741" s="4"/>
      <c r="J741" s="4"/>
      <c r="K741" s="4"/>
      <c r="L741" s="4"/>
      <c r="M741" s="4"/>
      <c r="N741" s="4"/>
      <c r="O741" s="4"/>
      <c r="P741" s="4"/>
      <c r="Q741" s="152"/>
      <c r="R741" s="152"/>
      <c r="S741" s="152"/>
      <c r="T741" s="152"/>
      <c r="U741" s="152"/>
      <c r="V741" s="152"/>
      <c r="W741" s="152"/>
      <c r="X741" s="152"/>
      <c r="Y741" s="152"/>
      <c r="Z741" s="152"/>
      <c r="AA741" s="152"/>
      <c r="AB741" s="152"/>
      <c r="AC741" s="152"/>
      <c r="AD741" s="152"/>
      <c r="AE741" s="152"/>
      <c r="AF741" s="160"/>
      <c r="AG741" s="160"/>
      <c r="AH741" s="160"/>
      <c r="AI741" s="160"/>
    </row>
    <row r="742" spans="1:35">
      <c r="A742" s="4"/>
      <c r="B742" s="4"/>
      <c r="C742" s="4"/>
      <c r="D742" s="4"/>
      <c r="E742" s="4"/>
      <c r="F742" s="4"/>
      <c r="G742" s="4"/>
      <c r="H742" s="4"/>
      <c r="I742" s="4"/>
      <c r="J742" s="4"/>
      <c r="K742" s="4"/>
      <c r="L742" s="4"/>
      <c r="M742" s="4"/>
      <c r="N742" s="4"/>
      <c r="O742" s="4"/>
      <c r="P742" s="4"/>
      <c r="Q742" s="152"/>
      <c r="R742" s="152"/>
      <c r="S742" s="152"/>
      <c r="T742" s="152"/>
      <c r="U742" s="152"/>
      <c r="V742" s="152"/>
      <c r="W742" s="152"/>
      <c r="X742" s="152"/>
      <c r="Y742" s="152"/>
      <c r="Z742" s="152"/>
      <c r="AA742" s="152"/>
      <c r="AB742" s="152"/>
      <c r="AC742" s="152"/>
      <c r="AD742" s="152"/>
      <c r="AE742" s="152"/>
      <c r="AF742" s="160"/>
      <c r="AG742" s="160"/>
      <c r="AH742" s="160"/>
      <c r="AI742" s="160"/>
    </row>
    <row r="743" spans="1:35">
      <c r="A743" s="4"/>
      <c r="B743" s="4"/>
      <c r="C743" s="4"/>
      <c r="D743" s="4"/>
      <c r="E743" s="4"/>
      <c r="F743" s="4"/>
      <c r="G743" s="4"/>
      <c r="H743" s="4"/>
      <c r="I743" s="4"/>
      <c r="J743" s="4"/>
      <c r="K743" s="4"/>
      <c r="L743" s="4"/>
      <c r="M743" s="4"/>
      <c r="N743" s="4"/>
      <c r="O743" s="4"/>
      <c r="P743" s="4"/>
      <c r="Q743" s="152"/>
      <c r="R743" s="152"/>
      <c r="S743" s="152"/>
      <c r="T743" s="152"/>
      <c r="U743" s="152"/>
      <c r="V743" s="152"/>
      <c r="W743" s="152"/>
      <c r="X743" s="152"/>
      <c r="Y743" s="152"/>
      <c r="Z743" s="152"/>
      <c r="AA743" s="152"/>
      <c r="AB743" s="152"/>
      <c r="AC743" s="152"/>
      <c r="AD743" s="152"/>
      <c r="AE743" s="152"/>
      <c r="AF743" s="160"/>
      <c r="AG743" s="160"/>
      <c r="AH743" s="160"/>
      <c r="AI743" s="160"/>
    </row>
    <row r="744" spans="1:35">
      <c r="A744" s="4"/>
      <c r="B744" s="4"/>
      <c r="C744" s="4"/>
      <c r="D744" s="4"/>
      <c r="E744" s="4"/>
      <c r="F744" s="4"/>
      <c r="G744" s="4"/>
      <c r="H744" s="4"/>
      <c r="I744" s="4"/>
      <c r="J744" s="4"/>
      <c r="K744" s="4"/>
      <c r="L744" s="4"/>
      <c r="M744" s="4"/>
      <c r="N744" s="4"/>
      <c r="O744" s="4"/>
      <c r="P744" s="4"/>
      <c r="Q744" s="152"/>
      <c r="R744" s="152"/>
      <c r="S744" s="152"/>
      <c r="T744" s="152"/>
      <c r="U744" s="152"/>
      <c r="V744" s="152"/>
      <c r="W744" s="152"/>
      <c r="X744" s="152"/>
      <c r="Y744" s="152"/>
      <c r="Z744" s="152"/>
      <c r="AA744" s="152"/>
      <c r="AB744" s="152"/>
      <c r="AC744" s="152"/>
      <c r="AD744" s="152"/>
      <c r="AE744" s="152"/>
      <c r="AF744" s="160"/>
      <c r="AG744" s="160"/>
      <c r="AH744" s="160"/>
      <c r="AI744" s="160"/>
    </row>
    <row r="745" spans="1:35">
      <c r="A745" s="4"/>
      <c r="B745" s="4"/>
      <c r="C745" s="4"/>
      <c r="D745" s="4"/>
      <c r="E745" s="4"/>
      <c r="F745" s="4"/>
      <c r="G745" s="4"/>
      <c r="H745" s="4"/>
      <c r="I745" s="4"/>
      <c r="J745" s="4"/>
      <c r="K745" s="4"/>
      <c r="L745" s="4"/>
      <c r="M745" s="4"/>
      <c r="N745" s="4"/>
      <c r="O745" s="4"/>
      <c r="P745" s="4"/>
      <c r="Q745" s="152"/>
      <c r="R745" s="152"/>
      <c r="S745" s="152"/>
      <c r="T745" s="152"/>
      <c r="U745" s="152"/>
      <c r="V745" s="152"/>
      <c r="W745" s="152"/>
      <c r="X745" s="152"/>
      <c r="Y745" s="152"/>
      <c r="Z745" s="152"/>
      <c r="AA745" s="152"/>
      <c r="AB745" s="152"/>
      <c r="AC745" s="152"/>
      <c r="AD745" s="152"/>
      <c r="AE745" s="152"/>
      <c r="AF745" s="160"/>
      <c r="AG745" s="160"/>
      <c r="AH745" s="160"/>
      <c r="AI745" s="160"/>
    </row>
    <row r="746" spans="1:35">
      <c r="A746" s="4"/>
      <c r="B746" s="4"/>
      <c r="C746" s="4"/>
      <c r="D746" s="4"/>
      <c r="E746" s="4"/>
      <c r="F746" s="4"/>
      <c r="G746" s="4"/>
      <c r="H746" s="4"/>
      <c r="I746" s="4"/>
      <c r="J746" s="4"/>
      <c r="K746" s="4"/>
      <c r="L746" s="4"/>
      <c r="M746" s="4"/>
      <c r="N746" s="4"/>
      <c r="O746" s="4"/>
      <c r="P746" s="4"/>
      <c r="Q746" s="152"/>
      <c r="R746" s="152"/>
      <c r="S746" s="152"/>
      <c r="T746" s="152"/>
      <c r="U746" s="152"/>
      <c r="V746" s="152"/>
      <c r="W746" s="152"/>
      <c r="X746" s="152"/>
      <c r="Y746" s="152"/>
      <c r="Z746" s="152"/>
      <c r="AA746" s="152"/>
      <c r="AB746" s="152"/>
      <c r="AC746" s="152"/>
      <c r="AD746" s="152"/>
      <c r="AE746" s="152"/>
      <c r="AF746" s="160"/>
      <c r="AG746" s="160"/>
      <c r="AH746" s="160"/>
      <c r="AI746" s="160"/>
    </row>
    <row r="747" spans="1:35">
      <c r="A747" s="4"/>
      <c r="B747" s="4"/>
      <c r="C747" s="4"/>
      <c r="D747" s="4"/>
      <c r="E747" s="4"/>
      <c r="F747" s="4"/>
      <c r="G747" s="4"/>
      <c r="H747" s="4"/>
      <c r="I747" s="4"/>
      <c r="J747" s="4"/>
      <c r="K747" s="4"/>
      <c r="L747" s="4"/>
      <c r="M747" s="4"/>
      <c r="N747" s="4"/>
      <c r="O747" s="4"/>
      <c r="P747" s="4"/>
      <c r="Q747" s="152"/>
      <c r="R747" s="152"/>
      <c r="S747" s="152"/>
      <c r="T747" s="152"/>
      <c r="U747" s="152"/>
      <c r="V747" s="152"/>
      <c r="W747" s="152"/>
      <c r="X747" s="152"/>
      <c r="Y747" s="152"/>
      <c r="Z747" s="152"/>
      <c r="AA747" s="152"/>
      <c r="AB747" s="152"/>
      <c r="AC747" s="152"/>
      <c r="AD747" s="152"/>
      <c r="AE747" s="152"/>
      <c r="AF747" s="160"/>
      <c r="AG747" s="160"/>
      <c r="AH747" s="160"/>
      <c r="AI747" s="160"/>
    </row>
    <row r="748" spans="1:35">
      <c r="A748" s="4"/>
      <c r="B748" s="4"/>
      <c r="C748" s="4"/>
      <c r="D748" s="4"/>
      <c r="E748" s="4"/>
      <c r="F748" s="4"/>
      <c r="G748" s="4"/>
      <c r="H748" s="4"/>
      <c r="I748" s="4"/>
      <c r="J748" s="4"/>
      <c r="K748" s="4"/>
      <c r="L748" s="4"/>
      <c r="M748" s="4"/>
      <c r="N748" s="4"/>
      <c r="O748" s="4"/>
      <c r="P748" s="4"/>
      <c r="Q748" s="152"/>
      <c r="R748" s="152"/>
      <c r="S748" s="152"/>
      <c r="T748" s="152"/>
      <c r="U748" s="152"/>
      <c r="V748" s="152"/>
      <c r="W748" s="152"/>
      <c r="X748" s="152"/>
      <c r="Y748" s="152"/>
      <c r="Z748" s="152"/>
      <c r="AA748" s="152"/>
      <c r="AB748" s="152"/>
      <c r="AC748" s="152"/>
      <c r="AD748" s="152"/>
      <c r="AE748" s="152"/>
      <c r="AF748" s="160"/>
      <c r="AG748" s="160"/>
      <c r="AH748" s="160"/>
      <c r="AI748" s="160"/>
    </row>
    <row r="749" spans="1:35">
      <c r="A749" s="4"/>
      <c r="B749" s="4"/>
      <c r="C749" s="4"/>
      <c r="D749" s="4"/>
      <c r="E749" s="4"/>
      <c r="F749" s="4"/>
      <c r="G749" s="4"/>
      <c r="H749" s="4"/>
      <c r="I749" s="4"/>
      <c r="J749" s="4"/>
      <c r="K749" s="4"/>
      <c r="L749" s="4"/>
      <c r="M749" s="4"/>
      <c r="N749" s="4"/>
      <c r="O749" s="4"/>
      <c r="P749" s="4"/>
      <c r="Q749" s="152"/>
      <c r="R749" s="152"/>
      <c r="S749" s="152"/>
      <c r="T749" s="152"/>
      <c r="U749" s="152"/>
      <c r="V749" s="152"/>
      <c r="W749" s="152"/>
      <c r="X749" s="152"/>
      <c r="Y749" s="152"/>
      <c r="Z749" s="152"/>
      <c r="AA749" s="152"/>
      <c r="AB749" s="152"/>
      <c r="AC749" s="152"/>
      <c r="AD749" s="152"/>
      <c r="AE749" s="152"/>
      <c r="AF749" s="160"/>
      <c r="AG749" s="160"/>
      <c r="AH749" s="160"/>
      <c r="AI749" s="160"/>
    </row>
    <row r="750" spans="1:35">
      <c r="A750" s="4"/>
      <c r="B750" s="4"/>
      <c r="C750" s="4"/>
      <c r="D750" s="4"/>
      <c r="E750" s="4"/>
      <c r="F750" s="4"/>
      <c r="G750" s="4"/>
      <c r="H750" s="4"/>
      <c r="I750" s="4"/>
      <c r="J750" s="4"/>
      <c r="K750" s="4"/>
      <c r="L750" s="4"/>
      <c r="M750" s="4"/>
      <c r="N750" s="4"/>
      <c r="O750" s="4"/>
      <c r="P750" s="4"/>
      <c r="Q750" s="152"/>
      <c r="R750" s="152"/>
      <c r="S750" s="152"/>
      <c r="T750" s="152"/>
      <c r="U750" s="152"/>
      <c r="V750" s="152"/>
      <c r="W750" s="152"/>
      <c r="X750" s="152"/>
      <c r="Y750" s="152"/>
      <c r="Z750" s="152"/>
      <c r="AA750" s="152"/>
      <c r="AB750" s="152"/>
      <c r="AC750" s="152"/>
      <c r="AD750" s="152"/>
      <c r="AE750" s="152"/>
      <c r="AF750" s="160"/>
      <c r="AG750" s="160"/>
      <c r="AH750" s="160"/>
      <c r="AI750" s="160"/>
    </row>
    <row r="751" spans="1:35">
      <c r="A751" s="4"/>
      <c r="B751" s="4"/>
      <c r="C751" s="4"/>
      <c r="D751" s="4"/>
      <c r="E751" s="4"/>
      <c r="F751" s="4"/>
      <c r="G751" s="4"/>
      <c r="H751" s="4"/>
      <c r="I751" s="4"/>
      <c r="J751" s="4"/>
      <c r="K751" s="4"/>
      <c r="L751" s="4"/>
      <c r="M751" s="4"/>
      <c r="N751" s="4"/>
      <c r="O751" s="4"/>
      <c r="P751" s="4"/>
      <c r="Q751" s="152"/>
      <c r="R751" s="152"/>
      <c r="S751" s="152"/>
      <c r="T751" s="152"/>
      <c r="U751" s="152"/>
      <c r="V751" s="152"/>
      <c r="W751" s="152"/>
      <c r="X751" s="152"/>
      <c r="Y751" s="152"/>
      <c r="Z751" s="152"/>
      <c r="AA751" s="152"/>
      <c r="AB751" s="152"/>
      <c r="AC751" s="152"/>
      <c r="AD751" s="152"/>
      <c r="AE751" s="152"/>
      <c r="AF751" s="160"/>
      <c r="AG751" s="160"/>
      <c r="AH751" s="160"/>
      <c r="AI751" s="160"/>
    </row>
    <row r="752" spans="1:35">
      <c r="A752" s="4"/>
      <c r="B752" s="4"/>
      <c r="C752" s="4"/>
      <c r="D752" s="4"/>
      <c r="E752" s="4"/>
      <c r="F752" s="4"/>
      <c r="G752" s="4"/>
      <c r="H752" s="4"/>
      <c r="I752" s="4"/>
      <c r="J752" s="4"/>
      <c r="K752" s="4"/>
      <c r="L752" s="4"/>
      <c r="M752" s="4"/>
      <c r="N752" s="4"/>
      <c r="O752" s="4"/>
      <c r="P752" s="4"/>
      <c r="Q752" s="152"/>
      <c r="R752" s="152"/>
      <c r="S752" s="152"/>
      <c r="T752" s="152"/>
      <c r="U752" s="152"/>
      <c r="V752" s="152"/>
      <c r="W752" s="152"/>
      <c r="X752" s="152"/>
      <c r="Y752" s="152"/>
      <c r="Z752" s="152"/>
      <c r="AA752" s="152"/>
      <c r="AB752" s="152"/>
      <c r="AC752" s="152"/>
      <c r="AD752" s="152"/>
      <c r="AE752" s="152"/>
      <c r="AF752" s="160"/>
      <c r="AG752" s="160"/>
      <c r="AH752" s="160"/>
      <c r="AI752" s="160"/>
    </row>
    <row r="753" spans="1:35">
      <c r="A753" s="4"/>
      <c r="B753" s="4"/>
      <c r="C753" s="4"/>
      <c r="D753" s="4"/>
      <c r="E753" s="4"/>
      <c r="F753" s="4"/>
      <c r="G753" s="4"/>
      <c r="H753" s="4"/>
      <c r="I753" s="4"/>
      <c r="J753" s="4"/>
      <c r="K753" s="4"/>
      <c r="L753" s="4"/>
      <c r="M753" s="4"/>
      <c r="N753" s="4"/>
      <c r="O753" s="4"/>
      <c r="P753" s="4"/>
      <c r="Q753" s="152"/>
      <c r="R753" s="152"/>
      <c r="S753" s="152"/>
      <c r="T753" s="152"/>
      <c r="U753" s="152"/>
      <c r="V753" s="152"/>
      <c r="W753" s="152"/>
      <c r="X753" s="152"/>
      <c r="Y753" s="152"/>
      <c r="Z753" s="152"/>
      <c r="AA753" s="152"/>
      <c r="AB753" s="152"/>
      <c r="AC753" s="152"/>
      <c r="AD753" s="152"/>
      <c r="AE753" s="152"/>
      <c r="AF753" s="160"/>
      <c r="AG753" s="160"/>
      <c r="AH753" s="160"/>
      <c r="AI753" s="160"/>
    </row>
    <row r="754" spans="1:35">
      <c r="A754" s="4"/>
      <c r="B754" s="4"/>
      <c r="C754" s="4"/>
      <c r="D754" s="4"/>
      <c r="E754" s="4"/>
      <c r="F754" s="4"/>
      <c r="G754" s="4"/>
      <c r="H754" s="4"/>
      <c r="I754" s="4"/>
      <c r="J754" s="4"/>
      <c r="K754" s="4"/>
      <c r="L754" s="4"/>
      <c r="M754" s="4"/>
      <c r="N754" s="4"/>
      <c r="O754" s="4"/>
      <c r="P754" s="4"/>
      <c r="Q754" s="152"/>
      <c r="R754" s="152"/>
      <c r="S754" s="152"/>
      <c r="T754" s="152"/>
      <c r="U754" s="152"/>
      <c r="V754" s="152"/>
      <c r="W754" s="152"/>
      <c r="X754" s="152"/>
      <c r="Y754" s="152"/>
      <c r="Z754" s="152"/>
      <c r="AA754" s="152"/>
      <c r="AB754" s="152"/>
      <c r="AC754" s="152"/>
      <c r="AD754" s="152"/>
      <c r="AE754" s="152"/>
      <c r="AF754" s="160"/>
      <c r="AG754" s="160"/>
      <c r="AH754" s="160"/>
      <c r="AI754" s="160"/>
    </row>
    <row r="755" spans="1:35">
      <c r="A755" s="4"/>
      <c r="B755" s="4"/>
      <c r="C755" s="4"/>
      <c r="D755" s="4"/>
      <c r="E755" s="4"/>
      <c r="F755" s="4"/>
      <c r="G755" s="4"/>
      <c r="H755" s="4"/>
      <c r="I755" s="4"/>
      <c r="J755" s="4"/>
      <c r="K755" s="4"/>
      <c r="L755" s="4"/>
      <c r="M755" s="4"/>
      <c r="N755" s="4"/>
      <c r="O755" s="4"/>
      <c r="P755" s="4"/>
      <c r="Q755" s="152"/>
      <c r="R755" s="152"/>
      <c r="S755" s="152"/>
      <c r="T755" s="152"/>
      <c r="U755" s="152"/>
      <c r="V755" s="152"/>
      <c r="W755" s="152"/>
      <c r="X755" s="152"/>
      <c r="Y755" s="152"/>
      <c r="Z755" s="152"/>
      <c r="AA755" s="152"/>
      <c r="AB755" s="152"/>
      <c r="AC755" s="152"/>
      <c r="AD755" s="152"/>
      <c r="AE755" s="152"/>
      <c r="AF755" s="160"/>
      <c r="AG755" s="160"/>
      <c r="AH755" s="160"/>
      <c r="AI755" s="160"/>
    </row>
    <row r="756" spans="1:35">
      <c r="A756" s="4"/>
      <c r="B756" s="4"/>
      <c r="C756" s="4"/>
      <c r="D756" s="4"/>
      <c r="E756" s="4"/>
      <c r="F756" s="4"/>
      <c r="G756" s="4"/>
      <c r="H756" s="4"/>
      <c r="I756" s="4"/>
      <c r="J756" s="4"/>
      <c r="K756" s="4"/>
      <c r="L756" s="4"/>
      <c r="M756" s="4"/>
      <c r="N756" s="4"/>
      <c r="O756" s="4"/>
      <c r="P756" s="4"/>
      <c r="Q756" s="152"/>
      <c r="R756" s="152"/>
      <c r="S756" s="152"/>
      <c r="T756" s="152"/>
      <c r="U756" s="152"/>
      <c r="V756" s="152"/>
      <c r="W756" s="152"/>
      <c r="X756" s="152"/>
      <c r="Y756" s="152"/>
      <c r="Z756" s="152"/>
      <c r="AA756" s="152"/>
      <c r="AB756" s="152"/>
      <c r="AC756" s="152"/>
      <c r="AD756" s="152"/>
      <c r="AE756" s="152"/>
      <c r="AF756" s="160"/>
      <c r="AG756" s="160"/>
      <c r="AH756" s="160"/>
      <c r="AI756" s="160"/>
    </row>
    <row r="757" spans="1:35">
      <c r="A757" s="4"/>
      <c r="B757" s="4"/>
      <c r="C757" s="4"/>
      <c r="D757" s="4"/>
      <c r="E757" s="4"/>
      <c r="F757" s="4"/>
      <c r="G757" s="4"/>
      <c r="H757" s="4"/>
      <c r="I757" s="4"/>
      <c r="J757" s="4"/>
      <c r="K757" s="4"/>
      <c r="L757" s="4"/>
      <c r="M757" s="4"/>
      <c r="N757" s="4"/>
      <c r="O757" s="4"/>
      <c r="P757" s="4"/>
      <c r="Q757" s="152"/>
      <c r="R757" s="152"/>
      <c r="S757" s="152"/>
      <c r="T757" s="152"/>
      <c r="U757" s="152"/>
      <c r="V757" s="152"/>
      <c r="W757" s="152"/>
      <c r="X757" s="152"/>
      <c r="Y757" s="152"/>
      <c r="Z757" s="152"/>
      <c r="AA757" s="152"/>
      <c r="AB757" s="152"/>
      <c r="AC757" s="152"/>
      <c r="AD757" s="152"/>
      <c r="AE757" s="152"/>
      <c r="AF757" s="160"/>
      <c r="AG757" s="160"/>
      <c r="AH757" s="160"/>
      <c r="AI757" s="160"/>
    </row>
    <row r="758" spans="1:35">
      <c r="A758" s="4"/>
      <c r="B758" s="4"/>
      <c r="C758" s="4"/>
      <c r="D758" s="4"/>
      <c r="E758" s="4"/>
      <c r="F758" s="4"/>
      <c r="G758" s="4"/>
      <c r="H758" s="4"/>
      <c r="I758" s="4"/>
      <c r="J758" s="4"/>
      <c r="K758" s="4"/>
      <c r="L758" s="4"/>
      <c r="M758" s="4"/>
      <c r="N758" s="4"/>
      <c r="O758" s="4"/>
      <c r="P758" s="4"/>
      <c r="Q758" s="152"/>
      <c r="R758" s="152"/>
      <c r="S758" s="152"/>
      <c r="T758" s="152"/>
      <c r="U758" s="152"/>
      <c r="V758" s="152"/>
      <c r="W758" s="152"/>
      <c r="X758" s="152"/>
      <c r="Y758" s="152"/>
      <c r="Z758" s="152"/>
      <c r="AA758" s="152"/>
      <c r="AB758" s="152"/>
      <c r="AC758" s="152"/>
      <c r="AD758" s="152"/>
      <c r="AE758" s="152"/>
      <c r="AF758" s="160"/>
      <c r="AG758" s="160"/>
      <c r="AH758" s="160"/>
      <c r="AI758" s="160"/>
    </row>
    <row r="759" spans="1:35">
      <c r="A759" s="4"/>
      <c r="B759" s="4"/>
      <c r="C759" s="4"/>
      <c r="D759" s="4"/>
      <c r="E759" s="4"/>
      <c r="F759" s="4"/>
      <c r="G759" s="4"/>
      <c r="H759" s="4"/>
      <c r="I759" s="4"/>
      <c r="J759" s="4"/>
      <c r="K759" s="4"/>
      <c r="L759" s="4"/>
      <c r="M759" s="4"/>
      <c r="N759" s="4"/>
      <c r="O759" s="4"/>
      <c r="P759" s="4"/>
      <c r="Q759" s="152"/>
      <c r="R759" s="152"/>
      <c r="S759" s="152"/>
      <c r="T759" s="152"/>
      <c r="U759" s="152"/>
      <c r="V759" s="152"/>
      <c r="W759" s="152"/>
      <c r="X759" s="152"/>
      <c r="Y759" s="152"/>
      <c r="Z759" s="152"/>
      <c r="AA759" s="152"/>
      <c r="AB759" s="152"/>
      <c r="AC759" s="152"/>
      <c r="AD759" s="152"/>
      <c r="AE759" s="152"/>
      <c r="AF759" s="160"/>
      <c r="AG759" s="160"/>
      <c r="AH759" s="160"/>
      <c r="AI759" s="160"/>
    </row>
    <row r="760" spans="1:35">
      <c r="A760" s="4"/>
      <c r="B760" s="4"/>
      <c r="C760" s="4"/>
      <c r="D760" s="4"/>
      <c r="E760" s="4"/>
      <c r="F760" s="4"/>
      <c r="G760" s="4"/>
      <c r="H760" s="4"/>
      <c r="I760" s="4"/>
      <c r="J760" s="4"/>
      <c r="K760" s="4"/>
      <c r="L760" s="4"/>
      <c r="M760" s="4"/>
      <c r="N760" s="4"/>
      <c r="O760" s="4"/>
      <c r="P760" s="4"/>
      <c r="Q760" s="152"/>
      <c r="R760" s="152"/>
      <c r="S760" s="152"/>
      <c r="T760" s="152"/>
      <c r="U760" s="152"/>
      <c r="V760" s="152"/>
      <c r="W760" s="152"/>
      <c r="X760" s="152"/>
      <c r="Y760" s="152"/>
      <c r="Z760" s="152"/>
      <c r="AA760" s="152"/>
      <c r="AB760" s="152"/>
      <c r="AC760" s="152"/>
      <c r="AD760" s="152"/>
      <c r="AE760" s="152"/>
      <c r="AF760" s="160"/>
      <c r="AG760" s="160"/>
      <c r="AH760" s="160"/>
      <c r="AI760" s="160"/>
    </row>
    <row r="761" spans="1:35">
      <c r="A761" s="4"/>
      <c r="B761" s="4"/>
      <c r="C761" s="4"/>
      <c r="D761" s="4"/>
      <c r="E761" s="4"/>
      <c r="F761" s="4"/>
      <c r="G761" s="4"/>
      <c r="H761" s="4"/>
      <c r="I761" s="4"/>
      <c r="J761" s="4"/>
      <c r="K761" s="4"/>
      <c r="L761" s="4"/>
      <c r="M761" s="4"/>
      <c r="N761" s="4"/>
      <c r="O761" s="4"/>
      <c r="P761" s="4"/>
      <c r="Q761" s="152"/>
      <c r="R761" s="152"/>
      <c r="S761" s="152"/>
      <c r="T761" s="152"/>
      <c r="U761" s="152"/>
      <c r="V761" s="152"/>
      <c r="W761" s="152"/>
      <c r="X761" s="152"/>
      <c r="Y761" s="152"/>
      <c r="Z761" s="152"/>
      <c r="AA761" s="152"/>
      <c r="AB761" s="152"/>
      <c r="AC761" s="152"/>
      <c r="AD761" s="152"/>
      <c r="AE761" s="152"/>
      <c r="AF761" s="160"/>
      <c r="AG761" s="160"/>
      <c r="AH761" s="160"/>
      <c r="AI761" s="160"/>
    </row>
    <row r="762" spans="1:35">
      <c r="A762" s="4"/>
      <c r="B762" s="4"/>
      <c r="C762" s="4"/>
      <c r="D762" s="4"/>
      <c r="E762" s="4"/>
      <c r="F762" s="4"/>
      <c r="G762" s="4"/>
      <c r="H762" s="4"/>
      <c r="I762" s="4"/>
      <c r="J762" s="4"/>
      <c r="K762" s="4"/>
      <c r="L762" s="4"/>
      <c r="M762" s="4"/>
      <c r="N762" s="4"/>
      <c r="O762" s="4"/>
      <c r="P762" s="4"/>
      <c r="Q762" s="152"/>
      <c r="R762" s="152"/>
      <c r="S762" s="152"/>
      <c r="T762" s="152"/>
      <c r="U762" s="152"/>
      <c r="V762" s="152"/>
      <c r="W762" s="152"/>
      <c r="X762" s="152"/>
      <c r="Y762" s="152"/>
      <c r="Z762" s="152"/>
      <c r="AA762" s="152"/>
      <c r="AB762" s="152"/>
      <c r="AC762" s="152"/>
      <c r="AD762" s="152"/>
      <c r="AE762" s="152"/>
      <c r="AF762" s="160"/>
      <c r="AG762" s="160"/>
      <c r="AH762" s="160"/>
      <c r="AI762" s="160"/>
    </row>
    <row r="763" spans="1:35">
      <c r="A763" s="4"/>
      <c r="B763" s="4"/>
      <c r="C763" s="4"/>
      <c r="D763" s="4"/>
      <c r="E763" s="4"/>
      <c r="F763" s="4"/>
      <c r="G763" s="4"/>
      <c r="H763" s="4"/>
      <c r="I763" s="4"/>
      <c r="J763" s="4"/>
      <c r="K763" s="4"/>
      <c r="L763" s="4"/>
      <c r="M763" s="4"/>
      <c r="N763" s="4"/>
      <c r="O763" s="4"/>
      <c r="P763" s="4"/>
      <c r="Q763" s="152"/>
      <c r="R763" s="152"/>
      <c r="S763" s="152"/>
      <c r="T763" s="152"/>
      <c r="U763" s="152"/>
      <c r="V763" s="152"/>
      <c r="W763" s="152"/>
      <c r="X763" s="152"/>
      <c r="Y763" s="152"/>
      <c r="Z763" s="152"/>
      <c r="AA763" s="152"/>
      <c r="AB763" s="152"/>
      <c r="AC763" s="152"/>
      <c r="AD763" s="152"/>
      <c r="AE763" s="152"/>
      <c r="AF763" s="160"/>
      <c r="AG763" s="160"/>
      <c r="AH763" s="160"/>
      <c r="AI763" s="160"/>
    </row>
    <row r="764" spans="1:35">
      <c r="A764" s="4"/>
      <c r="B764" s="4"/>
      <c r="C764" s="4"/>
      <c r="D764" s="4"/>
      <c r="E764" s="4"/>
      <c r="F764" s="4"/>
      <c r="G764" s="4"/>
      <c r="H764" s="4"/>
      <c r="I764" s="4"/>
      <c r="J764" s="4"/>
      <c r="K764" s="4"/>
      <c r="L764" s="4"/>
      <c r="M764" s="4"/>
      <c r="N764" s="4"/>
      <c r="O764" s="4"/>
      <c r="P764" s="4"/>
      <c r="Q764" s="152"/>
      <c r="R764" s="152"/>
      <c r="S764" s="152"/>
      <c r="T764" s="152"/>
      <c r="U764" s="152"/>
      <c r="V764" s="152"/>
      <c r="W764" s="152"/>
      <c r="X764" s="152"/>
      <c r="Y764" s="152"/>
      <c r="Z764" s="152"/>
      <c r="AA764" s="152"/>
      <c r="AB764" s="152"/>
      <c r="AC764" s="152"/>
      <c r="AD764" s="152"/>
      <c r="AE764" s="152"/>
      <c r="AF764" s="160"/>
      <c r="AG764" s="160"/>
      <c r="AH764" s="160"/>
      <c r="AI764" s="160"/>
    </row>
    <row r="765" spans="1:35">
      <c r="A765" s="4"/>
      <c r="B765" s="4"/>
      <c r="C765" s="4"/>
      <c r="D765" s="4"/>
      <c r="E765" s="4"/>
      <c r="F765" s="4"/>
      <c r="G765" s="4"/>
      <c r="H765" s="4"/>
      <c r="I765" s="4"/>
      <c r="J765" s="4"/>
      <c r="K765" s="4"/>
      <c r="L765" s="4"/>
      <c r="M765" s="4"/>
      <c r="N765" s="4"/>
      <c r="O765" s="4"/>
      <c r="P765" s="4"/>
      <c r="Q765" s="152"/>
      <c r="R765" s="152"/>
      <c r="S765" s="152"/>
      <c r="T765" s="152"/>
      <c r="U765" s="152"/>
      <c r="V765" s="152"/>
      <c r="W765" s="152"/>
      <c r="X765" s="152"/>
      <c r="Y765" s="152"/>
      <c r="Z765" s="152"/>
      <c r="AA765" s="152"/>
      <c r="AB765" s="152"/>
      <c r="AC765" s="152"/>
      <c r="AD765" s="152"/>
      <c r="AE765" s="152"/>
      <c r="AF765" s="160"/>
      <c r="AG765" s="160"/>
      <c r="AH765" s="160"/>
      <c r="AI765" s="160"/>
    </row>
    <row r="766" spans="1:35">
      <c r="A766" s="4"/>
      <c r="B766" s="4"/>
      <c r="C766" s="4"/>
      <c r="D766" s="4"/>
      <c r="E766" s="4"/>
      <c r="F766" s="4"/>
      <c r="G766" s="4"/>
      <c r="H766" s="4"/>
      <c r="I766" s="4"/>
      <c r="J766" s="4"/>
      <c r="K766" s="4"/>
      <c r="L766" s="4"/>
      <c r="M766" s="4"/>
      <c r="N766" s="4"/>
      <c r="O766" s="4"/>
      <c r="P766" s="4"/>
      <c r="Q766" s="152"/>
      <c r="R766" s="152"/>
      <c r="S766" s="152"/>
      <c r="T766" s="152"/>
      <c r="U766" s="152"/>
      <c r="V766" s="152"/>
      <c r="W766" s="152"/>
      <c r="X766" s="152"/>
      <c r="Y766" s="152"/>
      <c r="Z766" s="152"/>
      <c r="AA766" s="152"/>
      <c r="AB766" s="152"/>
      <c r="AC766" s="152"/>
      <c r="AD766" s="152"/>
      <c r="AE766" s="152"/>
      <c r="AF766" s="160"/>
      <c r="AG766" s="160"/>
      <c r="AH766" s="160"/>
      <c r="AI766" s="160"/>
    </row>
    <row r="767" spans="1:35">
      <c r="A767" s="4"/>
      <c r="B767" s="4"/>
      <c r="C767" s="4"/>
      <c r="D767" s="4"/>
      <c r="E767" s="4"/>
      <c r="F767" s="4"/>
      <c r="G767" s="4"/>
      <c r="H767" s="4"/>
      <c r="I767" s="4"/>
      <c r="J767" s="4"/>
      <c r="K767" s="4"/>
      <c r="L767" s="4"/>
      <c r="M767" s="4"/>
      <c r="N767" s="4"/>
      <c r="O767" s="4"/>
      <c r="P767" s="4"/>
      <c r="Q767" s="152"/>
      <c r="R767" s="152"/>
      <c r="S767" s="152"/>
      <c r="T767" s="152"/>
      <c r="U767" s="152"/>
      <c r="V767" s="152"/>
      <c r="W767" s="152"/>
      <c r="X767" s="152"/>
      <c r="Y767" s="152"/>
      <c r="Z767" s="152"/>
      <c r="AA767" s="152"/>
      <c r="AB767" s="152"/>
      <c r="AC767" s="152"/>
      <c r="AD767" s="152"/>
      <c r="AE767" s="152"/>
      <c r="AF767" s="160"/>
      <c r="AG767" s="160"/>
      <c r="AH767" s="160"/>
      <c r="AI767" s="160"/>
    </row>
    <row r="768" spans="1:35">
      <c r="A768" s="4"/>
      <c r="B768" s="4"/>
      <c r="C768" s="4"/>
      <c r="D768" s="4"/>
      <c r="E768" s="4"/>
      <c r="F768" s="4"/>
      <c r="G768" s="4"/>
      <c r="H768" s="4"/>
      <c r="I768" s="4"/>
      <c r="J768" s="4"/>
      <c r="K768" s="4"/>
      <c r="L768" s="4"/>
      <c r="M768" s="4"/>
      <c r="N768" s="4"/>
      <c r="O768" s="4"/>
      <c r="P768" s="4"/>
      <c r="Q768" s="152"/>
      <c r="R768" s="152"/>
      <c r="S768" s="152"/>
      <c r="T768" s="152"/>
      <c r="U768" s="152"/>
      <c r="V768" s="152"/>
      <c r="W768" s="152"/>
      <c r="X768" s="152"/>
      <c r="Y768" s="152"/>
      <c r="Z768" s="152"/>
      <c r="AA768" s="152"/>
      <c r="AB768" s="152"/>
      <c r="AC768" s="152"/>
      <c r="AD768" s="152"/>
      <c r="AE768" s="152"/>
      <c r="AF768" s="160"/>
      <c r="AG768" s="160"/>
      <c r="AH768" s="160"/>
      <c r="AI768" s="160"/>
    </row>
    <row r="769" spans="1:35">
      <c r="A769" s="4"/>
      <c r="B769" s="4"/>
      <c r="C769" s="4"/>
      <c r="D769" s="4"/>
      <c r="E769" s="4"/>
      <c r="F769" s="4"/>
      <c r="G769" s="4"/>
      <c r="H769" s="4"/>
      <c r="I769" s="4"/>
      <c r="J769" s="4"/>
      <c r="K769" s="4"/>
      <c r="L769" s="4"/>
      <c r="M769" s="4"/>
      <c r="N769" s="4"/>
      <c r="O769" s="4"/>
      <c r="P769" s="4"/>
      <c r="Q769" s="152"/>
      <c r="R769" s="152"/>
      <c r="S769" s="152"/>
      <c r="T769" s="152"/>
      <c r="U769" s="152"/>
      <c r="V769" s="152"/>
      <c r="W769" s="152"/>
      <c r="X769" s="152"/>
      <c r="Y769" s="152"/>
      <c r="Z769" s="152"/>
      <c r="AA769" s="152"/>
      <c r="AB769" s="152"/>
      <c r="AC769" s="152"/>
      <c r="AD769" s="152"/>
      <c r="AE769" s="152"/>
      <c r="AF769" s="160"/>
      <c r="AG769" s="160"/>
      <c r="AH769" s="160"/>
      <c r="AI769" s="160"/>
    </row>
    <row r="770" spans="1:35">
      <c r="A770" s="4"/>
      <c r="B770" s="4"/>
      <c r="C770" s="4"/>
      <c r="D770" s="4"/>
      <c r="E770" s="4"/>
      <c r="F770" s="4"/>
      <c r="G770" s="4"/>
      <c r="H770" s="4"/>
      <c r="I770" s="4"/>
      <c r="J770" s="4"/>
      <c r="K770" s="4"/>
      <c r="L770" s="4"/>
      <c r="M770" s="4"/>
      <c r="N770" s="4"/>
      <c r="O770" s="4"/>
      <c r="P770" s="4"/>
      <c r="Q770" s="152"/>
      <c r="R770" s="152"/>
      <c r="S770" s="152"/>
      <c r="T770" s="152"/>
      <c r="U770" s="152"/>
      <c r="V770" s="152"/>
      <c r="W770" s="152"/>
      <c r="X770" s="152"/>
      <c r="Y770" s="152"/>
      <c r="Z770" s="152"/>
      <c r="AA770" s="152"/>
      <c r="AB770" s="152"/>
      <c r="AC770" s="152"/>
      <c r="AD770" s="152"/>
      <c r="AE770" s="152"/>
      <c r="AF770" s="160"/>
      <c r="AG770" s="160"/>
      <c r="AH770" s="160"/>
      <c r="AI770" s="160"/>
    </row>
    <row r="771" spans="1:35">
      <c r="A771" s="4"/>
      <c r="B771" s="4"/>
      <c r="C771" s="4"/>
      <c r="D771" s="4"/>
      <c r="E771" s="4"/>
      <c r="F771" s="4"/>
      <c r="G771" s="4"/>
      <c r="H771" s="4"/>
      <c r="I771" s="4"/>
      <c r="J771" s="4"/>
      <c r="K771" s="4"/>
      <c r="L771" s="4"/>
      <c r="M771" s="4"/>
      <c r="N771" s="4"/>
      <c r="O771" s="4"/>
      <c r="P771" s="4"/>
      <c r="Q771" s="152"/>
      <c r="R771" s="152"/>
      <c r="S771" s="152"/>
      <c r="T771" s="152"/>
      <c r="U771" s="152"/>
      <c r="V771" s="152"/>
      <c r="W771" s="152"/>
      <c r="X771" s="152"/>
      <c r="Y771" s="152"/>
      <c r="Z771" s="152"/>
      <c r="AA771" s="152"/>
      <c r="AB771" s="152"/>
      <c r="AC771" s="152"/>
      <c r="AD771" s="152"/>
      <c r="AE771" s="152"/>
      <c r="AF771" s="160"/>
      <c r="AG771" s="160"/>
      <c r="AH771" s="160"/>
      <c r="AI771" s="160"/>
    </row>
    <row r="772" spans="1:35">
      <c r="A772" s="4"/>
      <c r="B772" s="4"/>
      <c r="C772" s="4"/>
      <c r="D772" s="4"/>
      <c r="E772" s="4"/>
      <c r="F772" s="4"/>
      <c r="G772" s="4"/>
      <c r="H772" s="4"/>
      <c r="I772" s="4"/>
      <c r="J772" s="4"/>
      <c r="K772" s="4"/>
      <c r="L772" s="4"/>
      <c r="M772" s="4"/>
      <c r="N772" s="4"/>
      <c r="O772" s="4"/>
      <c r="P772" s="4"/>
      <c r="Q772" s="152"/>
      <c r="R772" s="152"/>
      <c r="S772" s="152"/>
      <c r="T772" s="152"/>
      <c r="U772" s="152"/>
      <c r="V772" s="152"/>
      <c r="W772" s="152"/>
      <c r="X772" s="152"/>
      <c r="Y772" s="152"/>
      <c r="Z772" s="152"/>
      <c r="AA772" s="152"/>
      <c r="AB772" s="152"/>
      <c r="AC772" s="152"/>
      <c r="AD772" s="152"/>
      <c r="AE772" s="152"/>
      <c r="AF772" s="160"/>
      <c r="AG772" s="160"/>
      <c r="AH772" s="160"/>
      <c r="AI772" s="160"/>
    </row>
    <row r="773" spans="1:35">
      <c r="A773" s="4"/>
      <c r="B773" s="4"/>
      <c r="C773" s="4"/>
      <c r="D773" s="4"/>
      <c r="E773" s="4"/>
      <c r="F773" s="4"/>
      <c r="G773" s="4"/>
      <c r="H773" s="4"/>
      <c r="I773" s="4"/>
      <c r="J773" s="4"/>
      <c r="K773" s="4"/>
      <c r="L773" s="4"/>
      <c r="M773" s="4"/>
      <c r="N773" s="4"/>
      <c r="O773" s="4"/>
      <c r="P773" s="4"/>
      <c r="Q773" s="152"/>
      <c r="R773" s="152"/>
      <c r="S773" s="152"/>
      <c r="T773" s="152"/>
      <c r="U773" s="152"/>
      <c r="V773" s="152"/>
      <c r="W773" s="152"/>
      <c r="X773" s="152"/>
      <c r="Y773" s="152"/>
      <c r="Z773" s="152"/>
      <c r="AA773" s="152"/>
      <c r="AB773" s="152"/>
      <c r="AC773" s="152"/>
      <c r="AD773" s="152"/>
      <c r="AE773" s="152"/>
      <c r="AF773" s="160"/>
      <c r="AG773" s="160"/>
      <c r="AH773" s="160"/>
      <c r="AI773" s="160"/>
    </row>
    <row r="774" spans="1:35">
      <c r="A774" s="4"/>
      <c r="B774" s="4"/>
      <c r="C774" s="4"/>
      <c r="D774" s="4"/>
      <c r="E774" s="4"/>
      <c r="F774" s="4"/>
      <c r="G774" s="4"/>
      <c r="H774" s="4"/>
      <c r="I774" s="4"/>
      <c r="J774" s="4"/>
      <c r="K774" s="4"/>
      <c r="L774" s="4"/>
      <c r="M774" s="4"/>
      <c r="N774" s="4"/>
      <c r="O774" s="4"/>
      <c r="P774" s="4"/>
      <c r="Q774" s="152"/>
      <c r="R774" s="152"/>
      <c r="S774" s="152"/>
      <c r="T774" s="152"/>
      <c r="U774" s="152"/>
      <c r="V774" s="152"/>
      <c r="W774" s="152"/>
      <c r="X774" s="152"/>
      <c r="Y774" s="152"/>
      <c r="Z774" s="152"/>
      <c r="AA774" s="152"/>
      <c r="AB774" s="152"/>
      <c r="AC774" s="152"/>
      <c r="AD774" s="152"/>
      <c r="AE774" s="152"/>
      <c r="AF774" s="160"/>
      <c r="AG774" s="160"/>
      <c r="AH774" s="160"/>
      <c r="AI774" s="160"/>
    </row>
    <row r="775" spans="1:35">
      <c r="A775" s="4"/>
      <c r="B775" s="4"/>
      <c r="C775" s="4"/>
      <c r="D775" s="4"/>
      <c r="E775" s="4"/>
      <c r="F775" s="4"/>
      <c r="G775" s="4"/>
      <c r="H775" s="4"/>
      <c r="I775" s="4"/>
      <c r="J775" s="4"/>
      <c r="K775" s="4"/>
      <c r="L775" s="4"/>
      <c r="M775" s="4"/>
      <c r="N775" s="4"/>
      <c r="O775" s="4"/>
      <c r="P775" s="4"/>
      <c r="Q775" s="152"/>
      <c r="R775" s="152"/>
      <c r="S775" s="152"/>
      <c r="T775" s="152"/>
      <c r="U775" s="152"/>
      <c r="V775" s="152"/>
      <c r="W775" s="152"/>
      <c r="X775" s="152"/>
      <c r="Y775" s="152"/>
      <c r="Z775" s="152"/>
      <c r="AA775" s="152"/>
      <c r="AB775" s="152"/>
      <c r="AC775" s="152"/>
      <c r="AD775" s="152"/>
      <c r="AE775" s="152"/>
      <c r="AF775" s="160"/>
      <c r="AG775" s="160"/>
      <c r="AH775" s="160"/>
      <c r="AI775" s="160"/>
    </row>
    <row r="776" spans="1:35">
      <c r="A776" s="4"/>
      <c r="B776" s="4"/>
      <c r="C776" s="4"/>
      <c r="D776" s="4"/>
      <c r="E776" s="4"/>
      <c r="F776" s="4"/>
      <c r="G776" s="4"/>
      <c r="H776" s="4"/>
      <c r="I776" s="4"/>
      <c r="J776" s="4"/>
      <c r="K776" s="4"/>
      <c r="L776" s="4"/>
      <c r="M776" s="4"/>
      <c r="N776" s="4"/>
      <c r="O776" s="4"/>
      <c r="P776" s="4"/>
      <c r="Q776" s="152"/>
      <c r="R776" s="152"/>
      <c r="S776" s="152"/>
      <c r="T776" s="152"/>
      <c r="U776" s="152"/>
      <c r="V776" s="152"/>
      <c r="W776" s="152"/>
      <c r="X776" s="152"/>
      <c r="Y776" s="152"/>
      <c r="Z776" s="152"/>
      <c r="AA776" s="152"/>
      <c r="AB776" s="152"/>
      <c r="AC776" s="152"/>
      <c r="AD776" s="152"/>
      <c r="AE776" s="152"/>
      <c r="AF776" s="160"/>
      <c r="AG776" s="160"/>
      <c r="AH776" s="160"/>
      <c r="AI776" s="160"/>
    </row>
    <row r="777" spans="1:35">
      <c r="A777" s="4"/>
      <c r="B777" s="4"/>
      <c r="C777" s="4"/>
      <c r="D777" s="4"/>
      <c r="E777" s="4"/>
      <c r="F777" s="4"/>
      <c r="G777" s="4"/>
      <c r="H777" s="4"/>
      <c r="I777" s="4"/>
      <c r="J777" s="4"/>
      <c r="K777" s="4"/>
      <c r="L777" s="4"/>
      <c r="M777" s="4"/>
      <c r="N777" s="4"/>
      <c r="O777" s="4"/>
      <c r="P777" s="4"/>
      <c r="Q777" s="152"/>
      <c r="R777" s="152"/>
      <c r="S777" s="152"/>
      <c r="T777" s="152"/>
      <c r="U777" s="152"/>
      <c r="V777" s="152"/>
      <c r="W777" s="152"/>
      <c r="X777" s="152"/>
      <c r="Y777" s="152"/>
      <c r="Z777" s="152"/>
      <c r="AA777" s="152"/>
      <c r="AB777" s="152"/>
      <c r="AC777" s="152"/>
      <c r="AD777" s="152"/>
      <c r="AE777" s="152"/>
      <c r="AF777" s="160"/>
      <c r="AG777" s="160"/>
      <c r="AH777" s="160"/>
      <c r="AI777" s="160"/>
    </row>
    <row r="778" spans="1:35">
      <c r="A778" s="4"/>
      <c r="B778" s="4"/>
      <c r="C778" s="4"/>
      <c r="D778" s="4"/>
      <c r="E778" s="4"/>
      <c r="F778" s="4"/>
      <c r="G778" s="4"/>
      <c r="H778" s="4"/>
      <c r="I778" s="4"/>
      <c r="J778" s="4"/>
      <c r="K778" s="4"/>
      <c r="L778" s="4"/>
      <c r="M778" s="4"/>
      <c r="N778" s="4"/>
      <c r="O778" s="4"/>
      <c r="P778" s="4"/>
      <c r="Q778" s="152"/>
      <c r="R778" s="152"/>
      <c r="S778" s="152"/>
      <c r="T778" s="152"/>
      <c r="U778" s="152"/>
      <c r="V778" s="152"/>
      <c r="W778" s="152"/>
      <c r="X778" s="152"/>
      <c r="Y778" s="152"/>
      <c r="Z778" s="152"/>
      <c r="AA778" s="152"/>
      <c r="AB778" s="152"/>
      <c r="AC778" s="152"/>
      <c r="AD778" s="152"/>
      <c r="AE778" s="152"/>
      <c r="AF778" s="160"/>
      <c r="AG778" s="160"/>
      <c r="AH778" s="160"/>
      <c r="AI778" s="160"/>
    </row>
    <row r="779" spans="1:35">
      <c r="A779" s="4"/>
      <c r="B779" s="4"/>
      <c r="C779" s="4"/>
      <c r="D779" s="4"/>
      <c r="E779" s="4"/>
      <c r="F779" s="4"/>
      <c r="G779" s="4"/>
      <c r="H779" s="4"/>
      <c r="I779" s="4"/>
      <c r="J779" s="4"/>
      <c r="K779" s="4"/>
      <c r="L779" s="4"/>
      <c r="M779" s="4"/>
      <c r="N779" s="4"/>
      <c r="O779" s="4"/>
      <c r="P779" s="4"/>
      <c r="Q779" s="152"/>
      <c r="R779" s="152"/>
      <c r="S779" s="152"/>
      <c r="T779" s="152"/>
      <c r="U779" s="152"/>
      <c r="V779" s="152"/>
      <c r="W779" s="152"/>
      <c r="X779" s="152"/>
      <c r="Y779" s="152"/>
      <c r="Z779" s="152"/>
      <c r="AA779" s="152"/>
      <c r="AB779" s="152"/>
      <c r="AC779" s="152"/>
      <c r="AD779" s="152"/>
      <c r="AE779" s="152"/>
      <c r="AF779" s="160"/>
      <c r="AG779" s="160"/>
      <c r="AH779" s="160"/>
      <c r="AI779" s="160"/>
    </row>
    <row r="780" spans="1:35">
      <c r="A780" s="4"/>
      <c r="B780" s="4"/>
      <c r="C780" s="4"/>
      <c r="D780" s="4"/>
      <c r="E780" s="4"/>
      <c r="F780" s="4"/>
      <c r="G780" s="4"/>
      <c r="H780" s="4"/>
      <c r="I780" s="4"/>
      <c r="J780" s="4"/>
      <c r="K780" s="4"/>
      <c r="L780" s="4"/>
      <c r="M780" s="4"/>
      <c r="N780" s="4"/>
      <c r="O780" s="4"/>
      <c r="P780" s="4"/>
      <c r="Q780" s="152"/>
      <c r="R780" s="152"/>
      <c r="S780" s="152"/>
      <c r="T780" s="152"/>
      <c r="U780" s="152"/>
      <c r="V780" s="152"/>
      <c r="W780" s="152"/>
      <c r="X780" s="152"/>
      <c r="Y780" s="152"/>
      <c r="Z780" s="152"/>
      <c r="AA780" s="152"/>
      <c r="AB780" s="152"/>
      <c r="AC780" s="152"/>
      <c r="AD780" s="152"/>
      <c r="AE780" s="152"/>
      <c r="AF780" s="160"/>
      <c r="AG780" s="160"/>
      <c r="AH780" s="160"/>
      <c r="AI780" s="160"/>
    </row>
    <row r="781" spans="1:35">
      <c r="A781" s="4"/>
      <c r="B781" s="4"/>
      <c r="C781" s="4"/>
      <c r="D781" s="4"/>
      <c r="E781" s="4"/>
      <c r="F781" s="4"/>
      <c r="G781" s="4"/>
      <c r="H781" s="4"/>
      <c r="I781" s="4"/>
      <c r="J781" s="4"/>
      <c r="K781" s="4"/>
      <c r="L781" s="4"/>
      <c r="M781" s="4"/>
      <c r="N781" s="4"/>
      <c r="O781" s="4"/>
      <c r="P781" s="4"/>
      <c r="Q781" s="152"/>
      <c r="R781" s="152"/>
      <c r="S781" s="152"/>
      <c r="T781" s="152"/>
      <c r="U781" s="152"/>
      <c r="V781" s="152"/>
      <c r="W781" s="152"/>
      <c r="X781" s="152"/>
      <c r="Y781" s="152"/>
      <c r="Z781" s="152"/>
      <c r="AA781" s="152"/>
      <c r="AB781" s="152"/>
      <c r="AC781" s="152"/>
      <c r="AD781" s="152"/>
      <c r="AE781" s="152"/>
      <c r="AF781" s="160"/>
      <c r="AG781" s="160"/>
      <c r="AH781" s="160"/>
      <c r="AI781" s="160"/>
    </row>
    <row r="782" spans="1:35">
      <c r="A782" s="4"/>
      <c r="B782" s="4"/>
      <c r="C782" s="4"/>
      <c r="D782" s="4"/>
      <c r="E782" s="4"/>
      <c r="F782" s="4"/>
      <c r="G782" s="4"/>
      <c r="H782" s="4"/>
      <c r="I782" s="4"/>
      <c r="J782" s="4"/>
      <c r="K782" s="4"/>
      <c r="L782" s="4"/>
      <c r="M782" s="4"/>
      <c r="N782" s="4"/>
      <c r="O782" s="4"/>
      <c r="P782" s="4"/>
      <c r="Q782" s="152"/>
      <c r="R782" s="152"/>
      <c r="S782" s="152"/>
      <c r="T782" s="152"/>
      <c r="U782" s="152"/>
      <c r="V782" s="152"/>
      <c r="W782" s="152"/>
      <c r="X782" s="152"/>
      <c r="Y782" s="152"/>
      <c r="Z782" s="152"/>
      <c r="AA782" s="152"/>
      <c r="AB782" s="152"/>
      <c r="AC782" s="152"/>
      <c r="AD782" s="152"/>
      <c r="AE782" s="152"/>
      <c r="AF782" s="160"/>
      <c r="AG782" s="160"/>
      <c r="AH782" s="160"/>
      <c r="AI782" s="160"/>
    </row>
    <row r="783" spans="1:35">
      <c r="A783" s="4"/>
      <c r="B783" s="4"/>
      <c r="C783" s="4"/>
      <c r="D783" s="4"/>
      <c r="E783" s="4"/>
      <c r="F783" s="4"/>
      <c r="G783" s="4"/>
      <c r="H783" s="4"/>
      <c r="I783" s="4"/>
      <c r="J783" s="4"/>
      <c r="K783" s="4"/>
      <c r="L783" s="4"/>
      <c r="M783" s="4"/>
      <c r="N783" s="4"/>
      <c r="O783" s="4"/>
      <c r="P783" s="4"/>
      <c r="Q783" s="152"/>
      <c r="R783" s="152"/>
      <c r="S783" s="152"/>
      <c r="T783" s="152"/>
      <c r="U783" s="152"/>
      <c r="V783" s="152"/>
      <c r="W783" s="152"/>
      <c r="X783" s="152"/>
      <c r="Y783" s="152"/>
      <c r="Z783" s="152"/>
      <c r="AA783" s="152"/>
      <c r="AB783" s="152"/>
      <c r="AC783" s="152"/>
      <c r="AD783" s="152"/>
      <c r="AE783" s="152"/>
      <c r="AF783" s="160"/>
      <c r="AG783" s="160"/>
      <c r="AH783" s="160"/>
      <c r="AI783" s="160"/>
    </row>
    <row r="784" spans="1:35">
      <c r="A784" s="4"/>
      <c r="B784" s="4"/>
      <c r="C784" s="4"/>
      <c r="D784" s="4"/>
      <c r="E784" s="4"/>
      <c r="F784" s="4"/>
      <c r="G784" s="4"/>
      <c r="H784" s="4"/>
      <c r="I784" s="4"/>
      <c r="J784" s="4"/>
      <c r="K784" s="4"/>
      <c r="L784" s="4"/>
      <c r="M784" s="4"/>
      <c r="N784" s="4"/>
      <c r="O784" s="4"/>
      <c r="P784" s="4"/>
      <c r="Q784" s="152"/>
      <c r="R784" s="152"/>
      <c r="S784" s="152"/>
      <c r="T784" s="152"/>
      <c r="U784" s="152"/>
      <c r="V784" s="152"/>
      <c r="W784" s="152"/>
      <c r="X784" s="152"/>
      <c r="Y784" s="152"/>
      <c r="Z784" s="152"/>
      <c r="AA784" s="152"/>
      <c r="AB784" s="152"/>
      <c r="AC784" s="152"/>
      <c r="AD784" s="152"/>
      <c r="AE784" s="152"/>
      <c r="AF784" s="160"/>
      <c r="AG784" s="160"/>
      <c r="AH784" s="160"/>
      <c r="AI784" s="160"/>
    </row>
    <row r="785" spans="1:35">
      <c r="A785" s="4"/>
      <c r="B785" s="4"/>
      <c r="C785" s="4"/>
      <c r="D785" s="4"/>
      <c r="E785" s="4"/>
      <c r="F785" s="4"/>
      <c r="G785" s="4"/>
      <c r="H785" s="4"/>
      <c r="I785" s="4"/>
      <c r="J785" s="4"/>
      <c r="K785" s="4"/>
      <c r="L785" s="4"/>
      <c r="M785" s="4"/>
      <c r="N785" s="4"/>
      <c r="O785" s="4"/>
      <c r="P785" s="4"/>
      <c r="Q785" s="152"/>
      <c r="R785" s="152"/>
      <c r="S785" s="152"/>
      <c r="T785" s="152"/>
      <c r="U785" s="152"/>
      <c r="V785" s="152"/>
      <c r="W785" s="152"/>
      <c r="X785" s="152"/>
      <c r="Y785" s="152"/>
      <c r="Z785" s="152"/>
      <c r="AA785" s="152"/>
      <c r="AB785" s="152"/>
      <c r="AC785" s="152"/>
      <c r="AD785" s="152"/>
      <c r="AE785" s="152"/>
      <c r="AF785" s="160"/>
      <c r="AG785" s="160"/>
      <c r="AH785" s="160"/>
      <c r="AI785" s="160"/>
    </row>
    <row r="786" spans="1:35">
      <c r="A786" s="4"/>
      <c r="B786" s="4"/>
      <c r="C786" s="4"/>
      <c r="D786" s="4"/>
      <c r="E786" s="4"/>
      <c r="F786" s="4"/>
      <c r="G786" s="4"/>
      <c r="H786" s="4"/>
      <c r="I786" s="4"/>
      <c r="J786" s="4"/>
      <c r="K786" s="4"/>
      <c r="L786" s="4"/>
      <c r="M786" s="4"/>
      <c r="N786" s="4"/>
      <c r="O786" s="4"/>
      <c r="P786" s="4"/>
      <c r="Q786" s="152"/>
      <c r="R786" s="152"/>
      <c r="S786" s="152"/>
      <c r="T786" s="152"/>
      <c r="U786" s="152"/>
      <c r="V786" s="152"/>
      <c r="W786" s="152"/>
      <c r="X786" s="152"/>
      <c r="Y786" s="152"/>
      <c r="Z786" s="152"/>
      <c r="AA786" s="152"/>
      <c r="AB786" s="152"/>
      <c r="AC786" s="152"/>
      <c r="AD786" s="152"/>
      <c r="AE786" s="152"/>
      <c r="AF786" s="160"/>
      <c r="AG786" s="160"/>
      <c r="AH786" s="160"/>
      <c r="AI786" s="160"/>
    </row>
    <row r="787" spans="1:35">
      <c r="A787" s="4"/>
      <c r="B787" s="4"/>
      <c r="C787" s="4"/>
      <c r="D787" s="4"/>
      <c r="E787" s="4"/>
      <c r="F787" s="4"/>
      <c r="G787" s="4"/>
      <c r="H787" s="4"/>
      <c r="I787" s="4"/>
      <c r="J787" s="4"/>
      <c r="K787" s="4"/>
      <c r="L787" s="4"/>
      <c r="M787" s="4"/>
      <c r="N787" s="4"/>
      <c r="O787" s="4"/>
      <c r="P787" s="4"/>
      <c r="Q787" s="152"/>
      <c r="R787" s="152"/>
      <c r="S787" s="152"/>
      <c r="T787" s="152"/>
      <c r="U787" s="152"/>
      <c r="V787" s="152"/>
      <c r="W787" s="152"/>
      <c r="X787" s="152"/>
      <c r="Y787" s="152"/>
      <c r="Z787" s="152"/>
      <c r="AA787" s="152"/>
      <c r="AB787" s="152"/>
      <c r="AC787" s="152"/>
      <c r="AD787" s="152"/>
      <c r="AE787" s="152"/>
      <c r="AF787" s="160"/>
      <c r="AG787" s="160"/>
      <c r="AH787" s="160"/>
      <c r="AI787" s="160"/>
    </row>
    <row r="788" spans="1:35">
      <c r="A788" s="4"/>
      <c r="B788" s="4"/>
      <c r="C788" s="4"/>
      <c r="D788" s="4"/>
      <c r="E788" s="4"/>
      <c r="F788" s="4"/>
      <c r="G788" s="4"/>
      <c r="H788" s="4"/>
      <c r="I788" s="4"/>
      <c r="J788" s="4"/>
      <c r="K788" s="4"/>
      <c r="L788" s="4"/>
      <c r="M788" s="4"/>
      <c r="N788" s="4"/>
      <c r="O788" s="4"/>
      <c r="P788" s="4"/>
      <c r="Q788" s="152"/>
      <c r="R788" s="152"/>
      <c r="S788" s="152"/>
      <c r="T788" s="152"/>
      <c r="U788" s="152"/>
      <c r="V788" s="152"/>
      <c r="W788" s="152"/>
      <c r="X788" s="152"/>
      <c r="Y788" s="152"/>
      <c r="Z788" s="152"/>
      <c r="AA788" s="152"/>
      <c r="AB788" s="152"/>
      <c r="AC788" s="152"/>
      <c r="AD788" s="152"/>
      <c r="AE788" s="152"/>
      <c r="AF788" s="160"/>
      <c r="AG788" s="160"/>
      <c r="AH788" s="160"/>
      <c r="AI788" s="160"/>
    </row>
    <row r="789" spans="1:35">
      <c r="A789" s="4"/>
      <c r="B789" s="4"/>
      <c r="C789" s="4"/>
      <c r="D789" s="4"/>
      <c r="E789" s="4"/>
      <c r="F789" s="4"/>
      <c r="G789" s="4"/>
      <c r="H789" s="4"/>
      <c r="I789" s="4"/>
      <c r="J789" s="4"/>
      <c r="K789" s="4"/>
      <c r="L789" s="4"/>
      <c r="M789" s="4"/>
      <c r="N789" s="4"/>
      <c r="O789" s="4"/>
      <c r="P789" s="4"/>
      <c r="Q789" s="152"/>
      <c r="R789" s="152"/>
      <c r="S789" s="152"/>
      <c r="T789" s="152"/>
      <c r="U789" s="152"/>
      <c r="V789" s="152"/>
      <c r="W789" s="152"/>
      <c r="X789" s="152"/>
      <c r="Y789" s="152"/>
      <c r="Z789" s="152"/>
      <c r="AA789" s="152"/>
      <c r="AB789" s="152"/>
      <c r="AC789" s="152"/>
      <c r="AD789" s="152"/>
      <c r="AE789" s="152"/>
      <c r="AF789" s="160"/>
      <c r="AG789" s="160"/>
      <c r="AH789" s="160"/>
      <c r="AI789" s="160"/>
    </row>
    <row r="790" spans="1:35">
      <c r="A790" s="4"/>
      <c r="B790" s="4"/>
      <c r="C790" s="4"/>
      <c r="D790" s="4"/>
      <c r="E790" s="4"/>
      <c r="F790" s="4"/>
      <c r="G790" s="4"/>
      <c r="H790" s="4"/>
      <c r="I790" s="4"/>
      <c r="J790" s="4"/>
      <c r="K790" s="4"/>
      <c r="L790" s="4"/>
      <c r="M790" s="4"/>
      <c r="N790" s="4"/>
      <c r="O790" s="4"/>
      <c r="P790" s="4"/>
      <c r="Q790" s="152"/>
      <c r="R790" s="152"/>
      <c r="S790" s="152"/>
      <c r="T790" s="152"/>
      <c r="U790" s="152"/>
      <c r="V790" s="152"/>
      <c r="W790" s="152"/>
      <c r="X790" s="152"/>
      <c r="Y790" s="152"/>
      <c r="Z790" s="152"/>
      <c r="AA790" s="152"/>
      <c r="AB790" s="152"/>
      <c r="AC790" s="152"/>
      <c r="AD790" s="152"/>
      <c r="AE790" s="152"/>
      <c r="AF790" s="160"/>
      <c r="AG790" s="160"/>
      <c r="AH790" s="160"/>
      <c r="AI790" s="160"/>
    </row>
    <row r="791" spans="1:35">
      <c r="A791" s="4"/>
      <c r="B791" s="4"/>
      <c r="C791" s="4"/>
      <c r="D791" s="4"/>
      <c r="E791" s="4"/>
      <c r="F791" s="4"/>
      <c r="G791" s="4"/>
      <c r="H791" s="4"/>
      <c r="I791" s="4"/>
      <c r="J791" s="4"/>
      <c r="K791" s="4"/>
      <c r="L791" s="4"/>
      <c r="M791" s="4"/>
      <c r="N791" s="4"/>
      <c r="O791" s="4"/>
      <c r="P791" s="4"/>
      <c r="Q791" s="152"/>
      <c r="R791" s="152"/>
      <c r="S791" s="152"/>
      <c r="T791" s="152"/>
      <c r="U791" s="152"/>
      <c r="V791" s="152"/>
      <c r="W791" s="152"/>
      <c r="X791" s="152"/>
      <c r="Y791" s="152"/>
      <c r="Z791" s="152"/>
      <c r="AA791" s="152"/>
      <c r="AB791" s="152"/>
      <c r="AC791" s="152"/>
      <c r="AD791" s="152"/>
      <c r="AE791" s="152"/>
      <c r="AF791" s="160"/>
      <c r="AG791" s="160"/>
      <c r="AH791" s="160"/>
      <c r="AI791" s="160"/>
    </row>
    <row r="792" spans="1:35">
      <c r="A792" s="4"/>
      <c r="B792" s="4"/>
      <c r="C792" s="4"/>
      <c r="D792" s="4"/>
      <c r="E792" s="4"/>
      <c r="F792" s="4"/>
      <c r="G792" s="4"/>
      <c r="H792" s="4"/>
      <c r="I792" s="4"/>
      <c r="J792" s="4"/>
      <c r="K792" s="4"/>
      <c r="L792" s="4"/>
      <c r="M792" s="4"/>
      <c r="N792" s="4"/>
      <c r="O792" s="4"/>
      <c r="P792" s="4"/>
      <c r="Q792" s="152"/>
      <c r="R792" s="152"/>
      <c r="S792" s="152"/>
      <c r="T792" s="152"/>
      <c r="U792" s="152"/>
      <c r="V792" s="152"/>
      <c r="W792" s="152"/>
      <c r="X792" s="152"/>
      <c r="Y792" s="152"/>
      <c r="Z792" s="152"/>
      <c r="AA792" s="152"/>
      <c r="AB792" s="152"/>
      <c r="AC792" s="152"/>
      <c r="AD792" s="152"/>
      <c r="AE792" s="152"/>
      <c r="AF792" s="160"/>
      <c r="AG792" s="160"/>
      <c r="AH792" s="160"/>
      <c r="AI792" s="160"/>
    </row>
    <row r="793" spans="1:35">
      <c r="A793" s="4"/>
      <c r="B793" s="4"/>
      <c r="C793" s="4"/>
      <c r="D793" s="4"/>
      <c r="E793" s="4"/>
      <c r="F793" s="4"/>
      <c r="G793" s="4"/>
      <c r="H793" s="4"/>
      <c r="I793" s="4"/>
      <c r="J793" s="4"/>
      <c r="K793" s="4"/>
      <c r="L793" s="4"/>
      <c r="M793" s="4"/>
      <c r="N793" s="4"/>
      <c r="O793" s="4"/>
      <c r="P793" s="4"/>
      <c r="Q793" s="152"/>
      <c r="R793" s="152"/>
      <c r="S793" s="152"/>
      <c r="T793" s="152"/>
      <c r="U793" s="152"/>
      <c r="V793" s="152"/>
      <c r="W793" s="152"/>
      <c r="X793" s="152"/>
      <c r="Y793" s="152"/>
      <c r="Z793" s="152"/>
      <c r="AA793" s="152"/>
      <c r="AB793" s="152"/>
      <c r="AC793" s="152"/>
      <c r="AD793" s="152"/>
      <c r="AE793" s="152"/>
      <c r="AF793" s="160"/>
      <c r="AG793" s="160"/>
      <c r="AH793" s="160"/>
      <c r="AI793" s="160"/>
    </row>
    <row r="794" spans="1:35">
      <c r="A794" s="4"/>
      <c r="B794" s="4"/>
      <c r="C794" s="4"/>
      <c r="D794" s="4"/>
      <c r="E794" s="4"/>
      <c r="F794" s="4"/>
      <c r="G794" s="4"/>
      <c r="H794" s="4"/>
      <c r="I794" s="4"/>
      <c r="J794" s="4"/>
      <c r="K794" s="4"/>
      <c r="L794" s="4"/>
      <c r="M794" s="4"/>
      <c r="N794" s="4"/>
      <c r="O794" s="4"/>
      <c r="P794" s="4"/>
      <c r="Q794" s="152"/>
      <c r="R794" s="152"/>
      <c r="S794" s="152"/>
      <c r="T794" s="152"/>
      <c r="U794" s="152"/>
      <c r="V794" s="152"/>
      <c r="W794" s="152"/>
      <c r="X794" s="152"/>
      <c r="Y794" s="152"/>
      <c r="Z794" s="152"/>
      <c r="AA794" s="152"/>
      <c r="AB794" s="152"/>
      <c r="AC794" s="152"/>
      <c r="AD794" s="152"/>
      <c r="AE794" s="152"/>
      <c r="AF794" s="160"/>
      <c r="AG794" s="160"/>
      <c r="AH794" s="160"/>
      <c r="AI794" s="160"/>
    </row>
    <row r="795" spans="1:35">
      <c r="A795" s="4"/>
      <c r="B795" s="4"/>
      <c r="C795" s="4"/>
      <c r="D795" s="4"/>
      <c r="E795" s="4"/>
      <c r="F795" s="4"/>
      <c r="G795" s="4"/>
      <c r="H795" s="4"/>
      <c r="I795" s="4"/>
      <c r="J795" s="4"/>
      <c r="K795" s="4"/>
      <c r="L795" s="4"/>
      <c r="M795" s="4"/>
      <c r="N795" s="4"/>
      <c r="O795" s="4"/>
      <c r="P795" s="4"/>
      <c r="Q795" s="152"/>
      <c r="R795" s="152"/>
      <c r="S795" s="152"/>
      <c r="T795" s="152"/>
      <c r="U795" s="152"/>
      <c r="V795" s="152"/>
      <c r="W795" s="152"/>
      <c r="X795" s="152"/>
      <c r="Y795" s="152"/>
      <c r="Z795" s="152"/>
      <c r="AA795" s="152"/>
      <c r="AB795" s="152"/>
      <c r="AC795" s="152"/>
      <c r="AD795" s="152"/>
      <c r="AE795" s="152"/>
      <c r="AF795" s="160"/>
      <c r="AG795" s="160"/>
      <c r="AH795" s="160"/>
      <c r="AI795" s="160"/>
    </row>
    <row r="796" spans="1:35">
      <c r="A796" s="4"/>
      <c r="B796" s="4"/>
      <c r="C796" s="4"/>
      <c r="D796" s="4"/>
      <c r="E796" s="4"/>
      <c r="F796" s="4"/>
      <c r="G796" s="4"/>
      <c r="H796" s="4"/>
      <c r="I796" s="4"/>
      <c r="J796" s="4"/>
      <c r="K796" s="4"/>
      <c r="L796" s="4"/>
      <c r="M796" s="4"/>
      <c r="N796" s="4"/>
      <c r="O796" s="4"/>
      <c r="P796" s="4"/>
      <c r="Q796" s="152"/>
      <c r="R796" s="152"/>
      <c r="S796" s="152"/>
      <c r="T796" s="152"/>
      <c r="U796" s="152"/>
      <c r="V796" s="152"/>
      <c r="W796" s="152"/>
      <c r="X796" s="152"/>
      <c r="Y796" s="152"/>
      <c r="Z796" s="152"/>
      <c r="AA796" s="152"/>
      <c r="AB796" s="152"/>
      <c r="AC796" s="152"/>
      <c r="AD796" s="152"/>
      <c r="AE796" s="152"/>
      <c r="AF796" s="160"/>
      <c r="AG796" s="160"/>
      <c r="AH796" s="160"/>
      <c r="AI796" s="160"/>
    </row>
    <row r="797" spans="1:35">
      <c r="A797" s="4"/>
      <c r="B797" s="4"/>
      <c r="C797" s="4"/>
      <c r="D797" s="4"/>
      <c r="E797" s="4"/>
      <c r="F797" s="4"/>
      <c r="G797" s="4"/>
      <c r="H797" s="4"/>
      <c r="I797" s="4"/>
      <c r="J797" s="4"/>
      <c r="K797" s="4"/>
      <c r="L797" s="4"/>
      <c r="M797" s="4"/>
      <c r="N797" s="4"/>
      <c r="O797" s="4"/>
      <c r="P797" s="4"/>
      <c r="Q797" s="152"/>
      <c r="R797" s="152"/>
      <c r="S797" s="152"/>
      <c r="T797" s="152"/>
      <c r="U797" s="152"/>
      <c r="V797" s="152"/>
      <c r="W797" s="152"/>
      <c r="X797" s="152"/>
      <c r="Y797" s="152"/>
      <c r="Z797" s="152"/>
      <c r="AA797" s="152"/>
      <c r="AB797" s="152"/>
      <c r="AC797" s="152"/>
      <c r="AD797" s="152"/>
      <c r="AE797" s="152"/>
      <c r="AF797" s="160"/>
      <c r="AG797" s="160"/>
      <c r="AH797" s="160"/>
      <c r="AI797" s="160"/>
    </row>
    <row r="798" spans="1:35">
      <c r="A798" s="4"/>
      <c r="B798" s="4"/>
      <c r="C798" s="4"/>
      <c r="D798" s="4"/>
      <c r="E798" s="4"/>
      <c r="F798" s="4"/>
      <c r="G798" s="4"/>
      <c r="H798" s="4"/>
      <c r="I798" s="4"/>
      <c r="J798" s="4"/>
      <c r="K798" s="4"/>
      <c r="L798" s="4"/>
      <c r="M798" s="4"/>
      <c r="N798" s="4"/>
      <c r="O798" s="4"/>
      <c r="P798" s="4"/>
      <c r="Q798" s="152"/>
      <c r="R798" s="152"/>
      <c r="S798" s="152"/>
      <c r="T798" s="152"/>
      <c r="U798" s="152"/>
      <c r="V798" s="152"/>
      <c r="W798" s="152"/>
      <c r="X798" s="152"/>
      <c r="Y798" s="152"/>
      <c r="Z798" s="152"/>
      <c r="AA798" s="152"/>
      <c r="AB798" s="152"/>
      <c r="AC798" s="152"/>
      <c r="AD798" s="152"/>
      <c r="AE798" s="152"/>
      <c r="AF798" s="160"/>
      <c r="AG798" s="160"/>
      <c r="AH798" s="160"/>
      <c r="AI798" s="160"/>
    </row>
    <row r="799" spans="1:35">
      <c r="A799" s="4"/>
      <c r="B799" s="4"/>
      <c r="C799" s="4"/>
      <c r="D799" s="4"/>
      <c r="E799" s="4"/>
      <c r="F799" s="4"/>
      <c r="G799" s="4"/>
      <c r="H799" s="4"/>
      <c r="I799" s="4"/>
      <c r="J799" s="4"/>
      <c r="K799" s="4"/>
      <c r="L799" s="4"/>
      <c r="M799" s="4"/>
      <c r="N799" s="4"/>
      <c r="O799" s="4"/>
      <c r="P799" s="4"/>
      <c r="Q799" s="152"/>
      <c r="R799" s="152"/>
      <c r="S799" s="152"/>
      <c r="T799" s="152"/>
      <c r="U799" s="152"/>
      <c r="V799" s="152"/>
      <c r="W799" s="152"/>
      <c r="X799" s="152"/>
      <c r="Y799" s="152"/>
      <c r="Z799" s="152"/>
      <c r="AA799" s="152"/>
      <c r="AB799" s="152"/>
      <c r="AC799" s="152"/>
      <c r="AD799" s="152"/>
      <c r="AE799" s="152"/>
      <c r="AF799" s="160"/>
      <c r="AG799" s="160"/>
      <c r="AH799" s="160"/>
      <c r="AI799" s="160"/>
    </row>
    <row r="800" spans="1:35">
      <c r="A800" s="4"/>
      <c r="B800" s="4"/>
      <c r="C800" s="4"/>
      <c r="D800" s="4"/>
      <c r="E800" s="4"/>
      <c r="F800" s="4"/>
      <c r="G800" s="4"/>
      <c r="H800" s="4"/>
      <c r="I800" s="4"/>
      <c r="J800" s="4"/>
      <c r="K800" s="4"/>
      <c r="L800" s="4"/>
      <c r="M800" s="4"/>
      <c r="N800" s="4"/>
      <c r="O800" s="4"/>
      <c r="P800" s="4"/>
      <c r="Q800" s="152"/>
      <c r="R800" s="152"/>
      <c r="S800" s="152"/>
      <c r="T800" s="152"/>
      <c r="U800" s="152"/>
      <c r="V800" s="152"/>
      <c r="W800" s="152"/>
      <c r="X800" s="152"/>
      <c r="Y800" s="152"/>
      <c r="Z800" s="152"/>
      <c r="AA800" s="152"/>
      <c r="AB800" s="152"/>
      <c r="AC800" s="152"/>
      <c r="AD800" s="152"/>
      <c r="AE800" s="152"/>
      <c r="AF800" s="160"/>
      <c r="AG800" s="160"/>
      <c r="AH800" s="160"/>
      <c r="AI800" s="160"/>
    </row>
    <row r="801" spans="1:35">
      <c r="A801" s="4"/>
      <c r="B801" s="4"/>
      <c r="C801" s="4"/>
      <c r="D801" s="4"/>
      <c r="E801" s="4"/>
      <c r="F801" s="4"/>
      <c r="G801" s="4"/>
      <c r="H801" s="4"/>
      <c r="I801" s="4"/>
      <c r="J801" s="4"/>
      <c r="K801" s="4"/>
      <c r="L801" s="4"/>
      <c r="M801" s="4"/>
      <c r="N801" s="4"/>
      <c r="O801" s="4"/>
      <c r="P801" s="4"/>
      <c r="Q801" s="152"/>
      <c r="R801" s="152"/>
      <c r="S801" s="152"/>
      <c r="T801" s="152"/>
      <c r="U801" s="152"/>
      <c r="V801" s="152"/>
      <c r="W801" s="152"/>
      <c r="X801" s="152"/>
      <c r="Y801" s="152"/>
      <c r="Z801" s="152"/>
      <c r="AA801" s="152"/>
      <c r="AB801" s="152"/>
      <c r="AC801" s="152"/>
      <c r="AD801" s="152"/>
      <c r="AE801" s="152"/>
      <c r="AF801" s="160"/>
      <c r="AG801" s="160"/>
      <c r="AH801" s="160"/>
      <c r="AI801" s="160"/>
    </row>
    <row r="802" spans="1:35">
      <c r="A802" s="4"/>
      <c r="B802" s="4"/>
      <c r="C802" s="4"/>
      <c r="D802" s="4"/>
      <c r="E802" s="4"/>
      <c r="F802" s="4"/>
      <c r="G802" s="4"/>
      <c r="H802" s="4"/>
      <c r="I802" s="4"/>
      <c r="J802" s="4"/>
      <c r="K802" s="4"/>
      <c r="L802" s="4"/>
      <c r="M802" s="4"/>
      <c r="N802" s="4"/>
      <c r="O802" s="4"/>
      <c r="P802" s="4"/>
      <c r="Q802" s="152"/>
      <c r="R802" s="152"/>
      <c r="S802" s="152"/>
      <c r="T802" s="152"/>
      <c r="U802" s="152"/>
      <c r="V802" s="152"/>
      <c r="W802" s="152"/>
      <c r="X802" s="152"/>
      <c r="Y802" s="152"/>
      <c r="Z802" s="152"/>
      <c r="AA802" s="152"/>
      <c r="AB802" s="152"/>
      <c r="AC802" s="152"/>
      <c r="AD802" s="152"/>
      <c r="AE802" s="152"/>
      <c r="AF802" s="160"/>
      <c r="AG802" s="160"/>
      <c r="AH802" s="160"/>
      <c r="AI802" s="160"/>
    </row>
    <row r="803" spans="1:35">
      <c r="A803" s="4"/>
      <c r="B803" s="4"/>
      <c r="C803" s="4"/>
      <c r="D803" s="4"/>
      <c r="E803" s="4"/>
      <c r="F803" s="4"/>
      <c r="G803" s="4"/>
      <c r="H803" s="4"/>
      <c r="I803" s="4"/>
      <c r="J803" s="4"/>
      <c r="K803" s="4"/>
      <c r="L803" s="4"/>
      <c r="M803" s="4"/>
      <c r="N803" s="4"/>
      <c r="O803" s="4"/>
      <c r="P803" s="4"/>
      <c r="Q803" s="152"/>
      <c r="R803" s="152"/>
      <c r="S803" s="152"/>
      <c r="T803" s="152"/>
      <c r="U803" s="152"/>
      <c r="V803" s="152"/>
      <c r="W803" s="152"/>
      <c r="X803" s="152"/>
      <c r="Y803" s="152"/>
      <c r="Z803" s="152"/>
      <c r="AA803" s="152"/>
      <c r="AB803" s="152"/>
      <c r="AC803" s="152"/>
      <c r="AD803" s="152"/>
      <c r="AE803" s="152"/>
      <c r="AF803" s="160"/>
      <c r="AG803" s="160"/>
      <c r="AH803" s="160"/>
      <c r="AI803" s="160"/>
    </row>
    <row r="804" spans="1:35">
      <c r="A804" s="4"/>
      <c r="B804" s="4"/>
      <c r="C804" s="4"/>
      <c r="D804" s="4"/>
      <c r="E804" s="4"/>
      <c r="F804" s="4"/>
      <c r="G804" s="4"/>
      <c r="H804" s="4"/>
      <c r="I804" s="4"/>
      <c r="J804" s="4"/>
      <c r="K804" s="4"/>
      <c r="L804" s="4"/>
      <c r="M804" s="4"/>
      <c r="N804" s="4"/>
      <c r="O804" s="4"/>
      <c r="P804" s="4"/>
      <c r="Q804" s="152"/>
      <c r="R804" s="152"/>
      <c r="S804" s="152"/>
      <c r="T804" s="152"/>
      <c r="U804" s="152"/>
      <c r="V804" s="152"/>
      <c r="W804" s="152"/>
      <c r="X804" s="152"/>
      <c r="Y804" s="152"/>
      <c r="Z804" s="152"/>
      <c r="AA804" s="152"/>
      <c r="AB804" s="152"/>
      <c r="AC804" s="152"/>
      <c r="AD804" s="152"/>
      <c r="AE804" s="152"/>
      <c r="AF804" s="160"/>
      <c r="AG804" s="160"/>
      <c r="AH804" s="160"/>
      <c r="AI804" s="160"/>
    </row>
    <row r="805" spans="1:35">
      <c r="A805" s="4"/>
      <c r="B805" s="4"/>
      <c r="C805" s="4"/>
      <c r="D805" s="4"/>
      <c r="E805" s="4"/>
      <c r="F805" s="4"/>
      <c r="G805" s="4"/>
      <c r="H805" s="4"/>
      <c r="I805" s="4"/>
      <c r="J805" s="4"/>
      <c r="K805" s="4"/>
      <c r="L805" s="4"/>
      <c r="M805" s="4"/>
      <c r="N805" s="4"/>
      <c r="O805" s="4"/>
      <c r="P805" s="4"/>
      <c r="Q805" s="152"/>
      <c r="R805" s="152"/>
      <c r="S805" s="152"/>
      <c r="T805" s="152"/>
      <c r="U805" s="152"/>
      <c r="V805" s="152"/>
      <c r="W805" s="152"/>
      <c r="X805" s="152"/>
      <c r="Y805" s="152"/>
      <c r="Z805" s="152"/>
      <c r="AA805" s="152"/>
      <c r="AB805" s="152"/>
      <c r="AC805" s="152"/>
      <c r="AD805" s="152"/>
      <c r="AE805" s="152"/>
      <c r="AF805" s="160"/>
      <c r="AG805" s="160"/>
      <c r="AH805" s="160"/>
      <c r="AI805" s="160"/>
    </row>
    <row r="806" spans="1:35">
      <c r="A806" s="4"/>
      <c r="B806" s="4"/>
      <c r="C806" s="4"/>
      <c r="D806" s="4"/>
      <c r="E806" s="4"/>
      <c r="F806" s="4"/>
      <c r="G806" s="4"/>
      <c r="H806" s="4"/>
      <c r="I806" s="4"/>
      <c r="J806" s="4"/>
      <c r="K806" s="4"/>
      <c r="L806" s="4"/>
      <c r="M806" s="4"/>
      <c r="N806" s="4"/>
      <c r="O806" s="4"/>
      <c r="P806" s="4"/>
      <c r="Q806" s="152"/>
      <c r="R806" s="152"/>
      <c r="S806" s="152"/>
      <c r="T806" s="152"/>
      <c r="U806" s="152"/>
      <c r="V806" s="152"/>
      <c r="W806" s="152"/>
      <c r="X806" s="152"/>
      <c r="Y806" s="152"/>
      <c r="Z806" s="152"/>
      <c r="AA806" s="152"/>
      <c r="AB806" s="152"/>
      <c r="AC806" s="152"/>
      <c r="AD806" s="152"/>
      <c r="AE806" s="152"/>
      <c r="AF806" s="160"/>
      <c r="AG806" s="160"/>
      <c r="AH806" s="160"/>
      <c r="AI806" s="160"/>
    </row>
    <row r="807" spans="1:35">
      <c r="A807" s="4"/>
      <c r="B807" s="4"/>
      <c r="C807" s="4"/>
      <c r="D807" s="4"/>
      <c r="E807" s="4"/>
      <c r="F807" s="4"/>
      <c r="G807" s="4"/>
      <c r="H807" s="4"/>
      <c r="I807" s="4"/>
      <c r="J807" s="4"/>
      <c r="K807" s="4"/>
      <c r="L807" s="4"/>
      <c r="M807" s="4"/>
      <c r="N807" s="4"/>
      <c r="O807" s="4"/>
      <c r="P807" s="4"/>
      <c r="Q807" s="152"/>
      <c r="R807" s="152"/>
      <c r="S807" s="152"/>
      <c r="T807" s="152"/>
      <c r="U807" s="152"/>
      <c r="V807" s="152"/>
      <c r="W807" s="152"/>
      <c r="X807" s="152"/>
      <c r="Y807" s="152"/>
      <c r="Z807" s="152"/>
      <c r="AA807" s="152"/>
      <c r="AB807" s="152"/>
      <c r="AC807" s="152"/>
      <c r="AD807" s="152"/>
      <c r="AE807" s="152"/>
      <c r="AF807" s="160"/>
      <c r="AG807" s="160"/>
      <c r="AH807" s="160"/>
      <c r="AI807" s="160"/>
    </row>
    <row r="808" spans="1:35">
      <c r="A808" s="4"/>
      <c r="B808" s="4"/>
      <c r="C808" s="4"/>
      <c r="D808" s="4"/>
      <c r="E808" s="4"/>
      <c r="F808" s="4"/>
      <c r="G808" s="4"/>
      <c r="H808" s="4"/>
      <c r="I808" s="4"/>
      <c r="J808" s="4"/>
      <c r="K808" s="4"/>
      <c r="L808" s="4"/>
      <c r="M808" s="4"/>
      <c r="N808" s="4"/>
      <c r="O808" s="4"/>
      <c r="P808" s="4"/>
      <c r="Q808" s="152"/>
      <c r="R808" s="152"/>
      <c r="S808" s="152"/>
      <c r="T808" s="152"/>
      <c r="U808" s="152"/>
      <c r="V808" s="152"/>
      <c r="W808" s="152"/>
      <c r="X808" s="152"/>
      <c r="Y808" s="152"/>
      <c r="Z808" s="152"/>
      <c r="AA808" s="152"/>
      <c r="AB808" s="152"/>
      <c r="AC808" s="152"/>
      <c r="AD808" s="152"/>
      <c r="AE808" s="152"/>
      <c r="AF808" s="160"/>
      <c r="AG808" s="160"/>
      <c r="AH808" s="160"/>
      <c r="AI808" s="160"/>
    </row>
    <row r="809" spans="1:35">
      <c r="A809" s="4"/>
      <c r="B809" s="4"/>
      <c r="C809" s="4"/>
      <c r="D809" s="4"/>
      <c r="E809" s="4"/>
      <c r="F809" s="4"/>
      <c r="G809" s="4"/>
      <c r="H809" s="4"/>
      <c r="I809" s="4"/>
      <c r="J809" s="4"/>
      <c r="K809" s="4"/>
      <c r="L809" s="4"/>
      <c r="M809" s="4"/>
      <c r="N809" s="4"/>
      <c r="O809" s="4"/>
      <c r="P809" s="4"/>
      <c r="Q809" s="152"/>
      <c r="R809" s="152"/>
      <c r="S809" s="152"/>
      <c r="T809" s="152"/>
      <c r="U809" s="152"/>
      <c r="V809" s="152"/>
      <c r="W809" s="152"/>
      <c r="X809" s="152"/>
      <c r="Y809" s="152"/>
      <c r="Z809" s="152"/>
      <c r="AA809" s="152"/>
      <c r="AB809" s="152"/>
      <c r="AC809" s="152"/>
      <c r="AD809" s="152"/>
      <c r="AE809" s="152"/>
      <c r="AF809" s="160"/>
      <c r="AG809" s="160"/>
      <c r="AH809" s="160"/>
      <c r="AI809" s="160"/>
    </row>
    <row r="810" spans="1:35">
      <c r="A810" s="4"/>
      <c r="B810" s="4"/>
      <c r="C810" s="4"/>
      <c r="D810" s="4"/>
      <c r="E810" s="4"/>
      <c r="F810" s="4"/>
      <c r="G810" s="4"/>
      <c r="H810" s="4"/>
      <c r="I810" s="4"/>
      <c r="J810" s="4"/>
      <c r="K810" s="4"/>
      <c r="L810" s="4"/>
      <c r="M810" s="4"/>
      <c r="N810" s="4"/>
      <c r="O810" s="4"/>
      <c r="P810" s="4"/>
      <c r="Q810" s="152"/>
      <c r="R810" s="152"/>
      <c r="S810" s="152"/>
      <c r="T810" s="152"/>
      <c r="U810" s="152"/>
      <c r="V810" s="152"/>
      <c r="W810" s="152"/>
      <c r="X810" s="152"/>
      <c r="Y810" s="152"/>
      <c r="Z810" s="152"/>
      <c r="AA810" s="152"/>
      <c r="AB810" s="152"/>
      <c r="AC810" s="152"/>
      <c r="AD810" s="152"/>
      <c r="AE810" s="152"/>
      <c r="AF810" s="160"/>
      <c r="AG810" s="160"/>
      <c r="AH810" s="160"/>
      <c r="AI810" s="160"/>
    </row>
    <row r="811" spans="1:35">
      <c r="A811" s="4"/>
      <c r="B811" s="4"/>
      <c r="C811" s="4"/>
      <c r="D811" s="4"/>
      <c r="E811" s="4"/>
      <c r="F811" s="4"/>
      <c r="G811" s="4"/>
      <c r="H811" s="4"/>
      <c r="I811" s="4"/>
      <c r="J811" s="4"/>
      <c r="K811" s="4"/>
      <c r="L811" s="4"/>
      <c r="M811" s="4"/>
      <c r="N811" s="4"/>
      <c r="O811" s="4"/>
      <c r="P811" s="4"/>
      <c r="Q811" s="152"/>
      <c r="R811" s="152"/>
      <c r="S811" s="152"/>
      <c r="T811" s="152"/>
      <c r="U811" s="152"/>
      <c r="V811" s="152"/>
      <c r="W811" s="152"/>
      <c r="X811" s="152"/>
      <c r="Y811" s="152"/>
      <c r="Z811" s="152"/>
      <c r="AA811" s="152"/>
      <c r="AB811" s="152"/>
      <c r="AC811" s="152"/>
      <c r="AD811" s="152"/>
      <c r="AE811" s="152"/>
      <c r="AF811" s="160"/>
      <c r="AG811" s="160"/>
      <c r="AH811" s="160"/>
      <c r="AI811" s="160"/>
    </row>
    <row r="812" spans="1:35">
      <c r="A812" s="4"/>
      <c r="B812" s="4"/>
      <c r="C812" s="4"/>
      <c r="D812" s="4"/>
      <c r="E812" s="4"/>
      <c r="F812" s="4"/>
      <c r="G812" s="4"/>
      <c r="H812" s="4"/>
      <c r="I812" s="4"/>
      <c r="J812" s="4"/>
      <c r="K812" s="4"/>
      <c r="L812" s="4"/>
      <c r="M812" s="4"/>
      <c r="N812" s="4"/>
      <c r="O812" s="4"/>
      <c r="P812" s="4"/>
      <c r="Q812" s="152"/>
      <c r="R812" s="152"/>
      <c r="S812" s="152"/>
      <c r="T812" s="152"/>
      <c r="U812" s="152"/>
      <c r="V812" s="152"/>
      <c r="W812" s="152"/>
      <c r="X812" s="152"/>
      <c r="Y812" s="152"/>
      <c r="Z812" s="152"/>
      <c r="AA812" s="152"/>
      <c r="AB812" s="152"/>
      <c r="AC812" s="152"/>
      <c r="AD812" s="152"/>
      <c r="AE812" s="152"/>
      <c r="AF812" s="160"/>
      <c r="AG812" s="160"/>
      <c r="AH812" s="160"/>
      <c r="AI812" s="160"/>
    </row>
    <row r="813" spans="1:35">
      <c r="A813" s="4"/>
      <c r="B813" s="4"/>
      <c r="C813" s="4"/>
      <c r="D813" s="4"/>
      <c r="E813" s="4"/>
      <c r="F813" s="4"/>
      <c r="G813" s="4"/>
      <c r="H813" s="4"/>
      <c r="I813" s="4"/>
      <c r="J813" s="4"/>
      <c r="K813" s="4"/>
      <c r="L813" s="4"/>
      <c r="M813" s="4"/>
      <c r="N813" s="4"/>
      <c r="O813" s="4"/>
      <c r="P813" s="4"/>
      <c r="Q813" s="152"/>
      <c r="R813" s="152"/>
      <c r="S813" s="152"/>
      <c r="T813" s="152"/>
      <c r="U813" s="152"/>
      <c r="V813" s="152"/>
      <c r="W813" s="152"/>
      <c r="X813" s="152"/>
      <c r="Y813" s="152"/>
      <c r="Z813" s="152"/>
      <c r="AA813" s="152"/>
      <c r="AB813" s="152"/>
      <c r="AC813" s="152"/>
      <c r="AD813" s="152"/>
      <c r="AE813" s="152"/>
      <c r="AF813" s="160"/>
      <c r="AG813" s="160"/>
      <c r="AH813" s="160"/>
      <c r="AI813" s="160"/>
    </row>
    <row r="814" spans="1:35">
      <c r="A814" s="4"/>
      <c r="B814" s="4"/>
      <c r="C814" s="4"/>
      <c r="D814" s="4"/>
      <c r="E814" s="4"/>
      <c r="F814" s="4"/>
      <c r="G814" s="4"/>
      <c r="H814" s="4"/>
      <c r="I814" s="4"/>
      <c r="J814" s="4"/>
      <c r="K814" s="4"/>
      <c r="L814" s="4"/>
      <c r="M814" s="4"/>
      <c r="N814" s="4"/>
      <c r="O814" s="4"/>
      <c r="P814" s="4"/>
      <c r="Q814" s="152"/>
      <c r="R814" s="152"/>
      <c r="S814" s="152"/>
      <c r="T814" s="152"/>
      <c r="U814" s="152"/>
      <c r="V814" s="152"/>
      <c r="W814" s="152"/>
      <c r="X814" s="152"/>
      <c r="Y814" s="152"/>
      <c r="Z814" s="152"/>
      <c r="AA814" s="152"/>
      <c r="AB814" s="152"/>
      <c r="AC814" s="152"/>
      <c r="AD814" s="152"/>
      <c r="AE814" s="152"/>
      <c r="AF814" s="160"/>
      <c r="AG814" s="160"/>
      <c r="AH814" s="160"/>
      <c r="AI814" s="160"/>
    </row>
    <row r="815" spans="1:35">
      <c r="A815" s="4"/>
      <c r="B815" s="4"/>
      <c r="C815" s="4"/>
      <c r="D815" s="4"/>
      <c r="E815" s="4"/>
      <c r="F815" s="4"/>
      <c r="G815" s="4"/>
      <c r="H815" s="4"/>
      <c r="I815" s="4"/>
      <c r="J815" s="4"/>
      <c r="K815" s="4"/>
      <c r="L815" s="4"/>
      <c r="M815" s="4"/>
      <c r="N815" s="4"/>
      <c r="O815" s="4"/>
      <c r="P815" s="4"/>
      <c r="Q815" s="152"/>
      <c r="R815" s="152"/>
      <c r="S815" s="152"/>
      <c r="T815" s="152"/>
      <c r="U815" s="152"/>
      <c r="V815" s="152"/>
      <c r="W815" s="152"/>
      <c r="X815" s="152"/>
      <c r="Y815" s="152"/>
      <c r="Z815" s="152"/>
      <c r="AA815" s="152"/>
      <c r="AB815" s="152"/>
      <c r="AC815" s="152"/>
      <c r="AD815" s="152"/>
      <c r="AE815" s="152"/>
      <c r="AF815" s="160"/>
      <c r="AG815" s="160"/>
      <c r="AH815" s="160"/>
      <c r="AI815" s="160"/>
    </row>
    <row r="816" spans="1:35">
      <c r="A816" s="4"/>
      <c r="B816" s="4"/>
      <c r="C816" s="4"/>
      <c r="D816" s="4"/>
      <c r="E816" s="4"/>
      <c r="F816" s="4"/>
      <c r="G816" s="4"/>
      <c r="H816" s="4"/>
      <c r="I816" s="4"/>
      <c r="J816" s="4"/>
      <c r="K816" s="4"/>
      <c r="L816" s="4"/>
      <c r="M816" s="4"/>
      <c r="N816" s="4"/>
      <c r="O816" s="4"/>
      <c r="P816" s="4"/>
      <c r="Q816" s="152"/>
      <c r="R816" s="152"/>
      <c r="S816" s="152"/>
      <c r="T816" s="152"/>
      <c r="U816" s="152"/>
      <c r="V816" s="152"/>
      <c r="W816" s="152"/>
      <c r="X816" s="152"/>
      <c r="Y816" s="152"/>
      <c r="Z816" s="152"/>
      <c r="AA816" s="152"/>
      <c r="AB816" s="152"/>
      <c r="AC816" s="152"/>
      <c r="AD816" s="152"/>
      <c r="AE816" s="152"/>
      <c r="AF816" s="160"/>
      <c r="AG816" s="160"/>
      <c r="AH816" s="160"/>
      <c r="AI816" s="160"/>
    </row>
    <row r="817" spans="1:35">
      <c r="A817" s="4"/>
      <c r="B817" s="4"/>
      <c r="C817" s="4"/>
      <c r="D817" s="4"/>
      <c r="E817" s="4"/>
      <c r="F817" s="4"/>
      <c r="G817" s="4"/>
      <c r="H817" s="4"/>
      <c r="I817" s="4"/>
      <c r="J817" s="4"/>
      <c r="K817" s="4"/>
      <c r="L817" s="4"/>
      <c r="M817" s="4"/>
      <c r="N817" s="4"/>
      <c r="O817" s="4"/>
      <c r="P817" s="4"/>
      <c r="Q817" s="152"/>
      <c r="R817" s="152"/>
      <c r="S817" s="152"/>
      <c r="T817" s="152"/>
      <c r="U817" s="152"/>
      <c r="V817" s="152"/>
      <c r="W817" s="152"/>
      <c r="X817" s="152"/>
      <c r="Y817" s="152"/>
      <c r="Z817" s="152"/>
      <c r="AA817" s="152"/>
      <c r="AB817" s="152"/>
      <c r="AC817" s="152"/>
      <c r="AD817" s="152"/>
      <c r="AE817" s="152"/>
      <c r="AF817" s="160"/>
      <c r="AG817" s="160"/>
      <c r="AH817" s="160"/>
      <c r="AI817" s="160"/>
    </row>
    <row r="818" spans="1:35">
      <c r="A818" s="4"/>
      <c r="B818" s="4"/>
      <c r="C818" s="4"/>
      <c r="D818" s="4"/>
      <c r="E818" s="4"/>
      <c r="F818" s="4"/>
      <c r="G818" s="4"/>
      <c r="H818" s="4"/>
      <c r="I818" s="4"/>
      <c r="J818" s="4"/>
      <c r="K818" s="4"/>
      <c r="L818" s="4"/>
      <c r="M818" s="4"/>
      <c r="N818" s="4"/>
      <c r="O818" s="4"/>
      <c r="P818" s="4"/>
      <c r="Q818" s="152"/>
      <c r="R818" s="152"/>
      <c r="S818" s="152"/>
      <c r="T818" s="152"/>
      <c r="U818" s="152"/>
      <c r="V818" s="152"/>
      <c r="W818" s="152"/>
      <c r="X818" s="152"/>
      <c r="Y818" s="152"/>
      <c r="Z818" s="152"/>
      <c r="AA818" s="152"/>
      <c r="AB818" s="152"/>
      <c r="AC818" s="152"/>
      <c r="AD818" s="152"/>
      <c r="AE818" s="152"/>
      <c r="AF818" s="160"/>
      <c r="AG818" s="160"/>
      <c r="AH818" s="160"/>
      <c r="AI818" s="160"/>
    </row>
    <row r="819" spans="1:35">
      <c r="A819" s="4"/>
      <c r="B819" s="4"/>
      <c r="C819" s="4"/>
      <c r="D819" s="4"/>
      <c r="E819" s="4"/>
      <c r="F819" s="4"/>
      <c r="G819" s="4"/>
      <c r="H819" s="4"/>
      <c r="I819" s="4"/>
      <c r="J819" s="4"/>
      <c r="K819" s="4"/>
      <c r="L819" s="4"/>
      <c r="M819" s="4"/>
      <c r="N819" s="4"/>
      <c r="O819" s="4"/>
      <c r="P819" s="4"/>
      <c r="Q819" s="152"/>
      <c r="R819" s="152"/>
      <c r="S819" s="152"/>
      <c r="T819" s="152"/>
      <c r="U819" s="152"/>
      <c r="V819" s="152"/>
      <c r="W819" s="152"/>
      <c r="X819" s="152"/>
      <c r="Y819" s="152"/>
      <c r="Z819" s="152"/>
      <c r="AA819" s="152"/>
      <c r="AB819" s="152"/>
      <c r="AC819" s="152"/>
      <c r="AD819" s="152"/>
      <c r="AE819" s="152"/>
      <c r="AF819" s="160"/>
      <c r="AG819" s="160"/>
      <c r="AH819" s="160"/>
      <c r="AI819" s="160"/>
    </row>
    <row r="820" spans="1:35">
      <c r="A820" s="4"/>
      <c r="B820" s="4"/>
      <c r="C820" s="4"/>
      <c r="D820" s="4"/>
      <c r="E820" s="4"/>
      <c r="F820" s="4"/>
      <c r="G820" s="4"/>
      <c r="H820" s="4"/>
      <c r="I820" s="4"/>
      <c r="J820" s="4"/>
      <c r="K820" s="4"/>
      <c r="L820" s="4"/>
      <c r="M820" s="4"/>
      <c r="N820" s="4"/>
      <c r="O820" s="4"/>
      <c r="P820" s="4"/>
      <c r="Q820" s="152"/>
      <c r="R820" s="152"/>
      <c r="S820" s="152"/>
      <c r="T820" s="152"/>
      <c r="U820" s="152"/>
      <c r="V820" s="152"/>
      <c r="W820" s="152"/>
      <c r="X820" s="152"/>
      <c r="Y820" s="152"/>
      <c r="Z820" s="152"/>
      <c r="AA820" s="152"/>
      <c r="AB820" s="152"/>
      <c r="AC820" s="152"/>
      <c r="AD820" s="152"/>
      <c r="AE820" s="152"/>
      <c r="AF820" s="160"/>
      <c r="AG820" s="160"/>
      <c r="AH820" s="160"/>
      <c r="AI820" s="160"/>
    </row>
    <row r="821" spans="1:35">
      <c r="A821" s="4"/>
      <c r="B821" s="4"/>
      <c r="C821" s="4"/>
      <c r="D821" s="4"/>
      <c r="E821" s="4"/>
      <c r="F821" s="4"/>
      <c r="G821" s="4"/>
      <c r="H821" s="4"/>
      <c r="I821" s="4"/>
      <c r="J821" s="4"/>
      <c r="K821" s="4"/>
      <c r="L821" s="4"/>
      <c r="M821" s="4"/>
      <c r="N821" s="4"/>
      <c r="O821" s="4"/>
      <c r="P821" s="4"/>
      <c r="Q821" s="152"/>
      <c r="R821" s="152"/>
      <c r="S821" s="152"/>
      <c r="T821" s="152"/>
      <c r="U821" s="152"/>
      <c r="V821" s="152"/>
      <c r="W821" s="152"/>
      <c r="X821" s="152"/>
      <c r="Y821" s="152"/>
      <c r="Z821" s="152"/>
      <c r="AA821" s="152"/>
      <c r="AB821" s="152"/>
      <c r="AC821" s="152"/>
      <c r="AD821" s="152"/>
      <c r="AE821" s="152"/>
      <c r="AF821" s="160"/>
      <c r="AG821" s="160"/>
      <c r="AH821" s="160"/>
      <c r="AI821" s="160"/>
    </row>
    <row r="822" spans="1:35">
      <c r="A822" s="4"/>
      <c r="B822" s="4"/>
      <c r="C822" s="4"/>
      <c r="D822" s="4"/>
      <c r="E822" s="4"/>
      <c r="F822" s="4"/>
      <c r="G822" s="4"/>
      <c r="H822" s="4"/>
      <c r="I822" s="4"/>
      <c r="J822" s="4"/>
      <c r="K822" s="4"/>
      <c r="L822" s="4"/>
      <c r="M822" s="4"/>
      <c r="N822" s="4"/>
      <c r="O822" s="4"/>
      <c r="P822" s="4"/>
      <c r="Q822" s="152"/>
      <c r="R822" s="152"/>
      <c r="S822" s="152"/>
      <c r="T822" s="152"/>
      <c r="U822" s="152"/>
      <c r="V822" s="152"/>
      <c r="W822" s="152"/>
      <c r="X822" s="152"/>
      <c r="Y822" s="152"/>
      <c r="Z822" s="152"/>
      <c r="AA822" s="152"/>
      <c r="AB822" s="152"/>
      <c r="AC822" s="152"/>
      <c r="AD822" s="152"/>
      <c r="AE822" s="152"/>
      <c r="AF822" s="160"/>
      <c r="AG822" s="160"/>
      <c r="AH822" s="160"/>
      <c r="AI822" s="160"/>
    </row>
    <row r="823" spans="1:35">
      <c r="A823" s="4"/>
      <c r="B823" s="4"/>
      <c r="C823" s="4"/>
      <c r="D823" s="4"/>
      <c r="E823" s="4"/>
      <c r="F823" s="4"/>
      <c r="G823" s="4"/>
      <c r="H823" s="4"/>
      <c r="I823" s="4"/>
      <c r="J823" s="4"/>
      <c r="K823" s="4"/>
      <c r="L823" s="4"/>
      <c r="M823" s="4"/>
      <c r="N823" s="4"/>
      <c r="O823" s="4"/>
      <c r="P823" s="4"/>
      <c r="Q823" s="152"/>
      <c r="R823" s="152"/>
      <c r="S823" s="152"/>
      <c r="T823" s="152"/>
      <c r="U823" s="152"/>
      <c r="V823" s="152"/>
      <c r="W823" s="152"/>
      <c r="X823" s="152"/>
      <c r="Y823" s="152"/>
      <c r="Z823" s="152"/>
      <c r="AA823" s="152"/>
      <c r="AB823" s="152"/>
      <c r="AC823" s="152"/>
      <c r="AD823" s="152"/>
      <c r="AE823" s="152"/>
      <c r="AF823" s="160"/>
      <c r="AG823" s="160"/>
      <c r="AH823" s="160"/>
      <c r="AI823" s="160"/>
    </row>
    <row r="824" spans="1:35">
      <c r="A824" s="4"/>
      <c r="B824" s="4"/>
      <c r="C824" s="4"/>
      <c r="D824" s="4"/>
      <c r="E824" s="4"/>
      <c r="F824" s="4"/>
      <c r="G824" s="4"/>
      <c r="H824" s="4"/>
      <c r="I824" s="4"/>
      <c r="J824" s="4"/>
      <c r="K824" s="4"/>
      <c r="L824" s="4"/>
      <c r="M824" s="4"/>
      <c r="N824" s="4"/>
      <c r="O824" s="4"/>
      <c r="P824" s="4"/>
      <c r="Q824" s="152"/>
      <c r="R824" s="152"/>
      <c r="S824" s="152"/>
      <c r="T824" s="152"/>
      <c r="U824" s="152"/>
      <c r="V824" s="152"/>
      <c r="W824" s="152"/>
      <c r="X824" s="152"/>
      <c r="Y824" s="152"/>
      <c r="Z824" s="152"/>
      <c r="AA824" s="152"/>
      <c r="AB824" s="152"/>
      <c r="AC824" s="152"/>
      <c r="AD824" s="152"/>
      <c r="AE824" s="152"/>
      <c r="AF824" s="160"/>
      <c r="AG824" s="160"/>
      <c r="AH824" s="160"/>
      <c r="AI824" s="160"/>
    </row>
    <row r="825" spans="1:35">
      <c r="A825" s="4"/>
      <c r="B825" s="4"/>
      <c r="C825" s="4"/>
      <c r="D825" s="4"/>
      <c r="E825" s="4"/>
      <c r="F825" s="4"/>
      <c r="G825" s="4"/>
      <c r="H825" s="4"/>
      <c r="I825" s="4"/>
      <c r="J825" s="4"/>
      <c r="K825" s="4"/>
      <c r="L825" s="4"/>
      <c r="M825" s="4"/>
      <c r="N825" s="4"/>
      <c r="O825" s="4"/>
      <c r="P825" s="4"/>
      <c r="Q825" s="152"/>
      <c r="R825" s="152"/>
      <c r="S825" s="152"/>
      <c r="T825" s="152"/>
      <c r="U825" s="152"/>
      <c r="V825" s="152"/>
      <c r="W825" s="152"/>
      <c r="X825" s="152"/>
      <c r="Y825" s="152"/>
      <c r="Z825" s="152"/>
      <c r="AA825" s="152"/>
      <c r="AB825" s="152"/>
      <c r="AC825" s="152"/>
      <c r="AD825" s="152"/>
      <c r="AE825" s="152"/>
      <c r="AF825" s="160"/>
      <c r="AG825" s="160"/>
      <c r="AH825" s="160"/>
      <c r="AI825" s="160"/>
    </row>
    <row r="826" spans="1:35">
      <c r="A826" s="4"/>
      <c r="B826" s="4"/>
      <c r="C826" s="4"/>
      <c r="D826" s="4"/>
      <c r="E826" s="4"/>
      <c r="F826" s="4"/>
      <c r="G826" s="4"/>
      <c r="H826" s="4"/>
      <c r="I826" s="4"/>
      <c r="J826" s="4"/>
      <c r="K826" s="4"/>
      <c r="L826" s="4"/>
      <c r="M826" s="4"/>
      <c r="N826" s="4"/>
      <c r="O826" s="4"/>
      <c r="P826" s="4"/>
      <c r="Q826" s="152"/>
      <c r="R826" s="152"/>
      <c r="S826" s="152"/>
      <c r="T826" s="152"/>
      <c r="U826" s="152"/>
      <c r="V826" s="152"/>
      <c r="W826" s="152"/>
      <c r="X826" s="152"/>
      <c r="Y826" s="152"/>
      <c r="Z826" s="152"/>
      <c r="AA826" s="152"/>
      <c r="AB826" s="152"/>
      <c r="AC826" s="152"/>
      <c r="AD826" s="152"/>
      <c r="AE826" s="152"/>
      <c r="AF826" s="160"/>
      <c r="AG826" s="160"/>
      <c r="AH826" s="160"/>
      <c r="AI826" s="160"/>
    </row>
    <row r="827" spans="1:35">
      <c r="A827" s="4"/>
      <c r="B827" s="4"/>
      <c r="C827" s="4"/>
      <c r="D827" s="4"/>
      <c r="E827" s="4"/>
      <c r="F827" s="4"/>
      <c r="G827" s="4"/>
      <c r="H827" s="4"/>
      <c r="I827" s="4"/>
      <c r="J827" s="4"/>
      <c r="K827" s="4"/>
      <c r="L827" s="4"/>
      <c r="M827" s="4"/>
      <c r="N827" s="4"/>
      <c r="O827" s="4"/>
      <c r="P827" s="4"/>
      <c r="Q827" s="152"/>
      <c r="R827" s="152"/>
      <c r="S827" s="152"/>
      <c r="T827" s="152"/>
      <c r="U827" s="152"/>
      <c r="V827" s="152"/>
      <c r="W827" s="152"/>
      <c r="X827" s="152"/>
      <c r="Y827" s="152"/>
      <c r="Z827" s="152"/>
      <c r="AA827" s="152"/>
      <c r="AB827" s="152"/>
      <c r="AC827" s="152"/>
      <c r="AD827" s="152"/>
      <c r="AE827" s="152"/>
      <c r="AF827" s="160"/>
      <c r="AG827" s="160"/>
      <c r="AH827" s="160"/>
      <c r="AI827" s="160"/>
    </row>
    <row r="828" spans="1:35">
      <c r="A828" s="4"/>
      <c r="B828" s="4"/>
      <c r="C828" s="4"/>
      <c r="D828" s="4"/>
      <c r="E828" s="4"/>
      <c r="F828" s="4"/>
      <c r="G828" s="4"/>
      <c r="H828" s="4"/>
      <c r="I828" s="4"/>
      <c r="J828" s="4"/>
      <c r="K828" s="4"/>
      <c r="L828" s="4"/>
      <c r="M828" s="4"/>
      <c r="N828" s="4"/>
      <c r="O828" s="4"/>
      <c r="P828" s="4"/>
      <c r="Q828" s="152"/>
      <c r="R828" s="152"/>
      <c r="S828" s="152"/>
      <c r="T828" s="152"/>
      <c r="U828" s="152"/>
      <c r="V828" s="152"/>
      <c r="W828" s="152"/>
      <c r="X828" s="152"/>
      <c r="Y828" s="152"/>
      <c r="Z828" s="152"/>
      <c r="AA828" s="152"/>
      <c r="AB828" s="152"/>
      <c r="AC828" s="152"/>
      <c r="AD828" s="152"/>
      <c r="AE828" s="152"/>
      <c r="AF828" s="160"/>
      <c r="AG828" s="160"/>
      <c r="AH828" s="160"/>
      <c r="AI828" s="160"/>
    </row>
    <row r="829" spans="1:35">
      <c r="A829" s="4"/>
      <c r="B829" s="4"/>
      <c r="C829" s="4"/>
      <c r="D829" s="4"/>
      <c r="E829" s="4"/>
      <c r="F829" s="4"/>
      <c r="G829" s="4"/>
      <c r="H829" s="4"/>
      <c r="I829" s="4"/>
      <c r="J829" s="4"/>
      <c r="K829" s="4"/>
      <c r="L829" s="4"/>
      <c r="M829" s="4"/>
      <c r="N829" s="4"/>
      <c r="O829" s="4"/>
      <c r="P829" s="4"/>
      <c r="Q829" s="152"/>
      <c r="R829" s="152"/>
      <c r="S829" s="152"/>
      <c r="T829" s="152"/>
      <c r="U829" s="152"/>
      <c r="V829" s="152"/>
      <c r="W829" s="152"/>
      <c r="X829" s="152"/>
      <c r="Y829" s="152"/>
      <c r="Z829" s="152"/>
      <c r="AA829" s="152"/>
      <c r="AB829" s="152"/>
      <c r="AC829" s="152"/>
      <c r="AD829" s="152"/>
      <c r="AE829" s="152"/>
      <c r="AF829" s="160"/>
      <c r="AG829" s="160"/>
      <c r="AH829" s="160"/>
      <c r="AI829" s="160"/>
    </row>
    <row r="830" spans="1:35">
      <c r="A830" s="4"/>
      <c r="B830" s="4"/>
      <c r="C830" s="4"/>
      <c r="D830" s="4"/>
      <c r="E830" s="4"/>
      <c r="F830" s="4"/>
      <c r="G830" s="4"/>
      <c r="H830" s="4"/>
      <c r="I830" s="4"/>
      <c r="J830" s="4"/>
      <c r="K830" s="4"/>
      <c r="L830" s="4"/>
      <c r="M830" s="4"/>
      <c r="N830" s="4"/>
      <c r="O830" s="4"/>
      <c r="P830" s="4"/>
      <c r="Q830" s="152"/>
      <c r="R830" s="152"/>
      <c r="S830" s="152"/>
      <c r="T830" s="152"/>
      <c r="U830" s="152"/>
      <c r="V830" s="152"/>
      <c r="W830" s="152"/>
      <c r="X830" s="152"/>
      <c r="Y830" s="152"/>
      <c r="Z830" s="152"/>
      <c r="AA830" s="152"/>
      <c r="AB830" s="152"/>
      <c r="AC830" s="152"/>
      <c r="AD830" s="152"/>
      <c r="AE830" s="152"/>
      <c r="AF830" s="160"/>
      <c r="AG830" s="160"/>
      <c r="AH830" s="160"/>
      <c r="AI830" s="160"/>
    </row>
    <row r="831" spans="1:35">
      <c r="A831" s="4"/>
      <c r="B831" s="4"/>
      <c r="C831" s="4"/>
      <c r="D831" s="4"/>
      <c r="E831" s="4"/>
      <c r="F831" s="4"/>
      <c r="G831" s="4"/>
      <c r="H831" s="4"/>
      <c r="I831" s="4"/>
      <c r="J831" s="4"/>
      <c r="K831" s="4"/>
      <c r="L831" s="4"/>
      <c r="M831" s="4"/>
      <c r="N831" s="4"/>
      <c r="O831" s="4"/>
      <c r="P831" s="4"/>
      <c r="Q831" s="152"/>
      <c r="R831" s="152"/>
      <c r="S831" s="152"/>
      <c r="T831" s="152"/>
      <c r="U831" s="152"/>
      <c r="V831" s="152"/>
      <c r="W831" s="152"/>
      <c r="X831" s="152"/>
      <c r="Y831" s="152"/>
      <c r="Z831" s="152"/>
      <c r="AA831" s="152"/>
      <c r="AB831" s="152"/>
      <c r="AC831" s="152"/>
      <c r="AD831" s="152"/>
      <c r="AE831" s="152"/>
      <c r="AF831" s="160"/>
      <c r="AG831" s="160"/>
      <c r="AH831" s="160"/>
      <c r="AI831" s="160"/>
    </row>
    <row r="832" spans="1:35">
      <c r="A832" s="4"/>
      <c r="B832" s="4"/>
      <c r="C832" s="4"/>
      <c r="D832" s="4"/>
      <c r="E832" s="4"/>
      <c r="F832" s="4"/>
      <c r="G832" s="4"/>
      <c r="H832" s="4"/>
      <c r="I832" s="4"/>
      <c r="J832" s="4"/>
      <c r="K832" s="4"/>
      <c r="L832" s="4"/>
      <c r="M832" s="4"/>
      <c r="N832" s="4"/>
      <c r="O832" s="4"/>
      <c r="P832" s="4"/>
      <c r="Q832" s="152"/>
      <c r="R832" s="152"/>
      <c r="S832" s="152"/>
      <c r="T832" s="152"/>
      <c r="U832" s="152"/>
      <c r="V832" s="152"/>
      <c r="W832" s="152"/>
      <c r="X832" s="152"/>
      <c r="Y832" s="152"/>
      <c r="Z832" s="152"/>
      <c r="AA832" s="152"/>
      <c r="AB832" s="152"/>
      <c r="AC832" s="152"/>
      <c r="AD832" s="152"/>
      <c r="AE832" s="152"/>
      <c r="AF832" s="160"/>
      <c r="AG832" s="160"/>
      <c r="AH832" s="160"/>
      <c r="AI832" s="160"/>
    </row>
    <row r="833" spans="1:35">
      <c r="A833" s="4"/>
      <c r="B833" s="4"/>
      <c r="C833" s="4"/>
      <c r="D833" s="4"/>
      <c r="E833" s="4"/>
      <c r="F833" s="4"/>
      <c r="G833" s="4"/>
      <c r="H833" s="4"/>
      <c r="I833" s="4"/>
      <c r="J833" s="4"/>
      <c r="K833" s="4"/>
      <c r="L833" s="4"/>
      <c r="M833" s="4"/>
      <c r="N833" s="4"/>
      <c r="O833" s="4"/>
      <c r="P833" s="4"/>
      <c r="Q833" s="152"/>
      <c r="R833" s="152"/>
      <c r="S833" s="152"/>
      <c r="T833" s="152"/>
      <c r="U833" s="152"/>
      <c r="V833" s="152"/>
      <c r="W833" s="152"/>
      <c r="X833" s="152"/>
      <c r="Y833" s="152"/>
      <c r="Z833" s="152"/>
      <c r="AA833" s="152"/>
      <c r="AB833" s="152"/>
      <c r="AC833" s="152"/>
      <c r="AD833" s="152"/>
      <c r="AE833" s="152"/>
      <c r="AF833" s="160"/>
      <c r="AG833" s="160"/>
      <c r="AH833" s="160"/>
      <c r="AI833" s="160"/>
    </row>
    <row r="834" spans="1:35">
      <c r="A834" s="4"/>
      <c r="B834" s="4"/>
      <c r="C834" s="4"/>
      <c r="D834" s="4"/>
      <c r="E834" s="4"/>
      <c r="F834" s="4"/>
      <c r="G834" s="4"/>
      <c r="H834" s="4"/>
      <c r="I834" s="4"/>
      <c r="J834" s="4"/>
      <c r="K834" s="4"/>
      <c r="L834" s="4"/>
      <c r="M834" s="4"/>
      <c r="N834" s="4"/>
      <c r="O834" s="4"/>
      <c r="P834" s="4"/>
      <c r="Q834" s="152"/>
      <c r="R834" s="152"/>
      <c r="S834" s="152"/>
      <c r="T834" s="152"/>
      <c r="U834" s="152"/>
      <c r="V834" s="152"/>
      <c r="W834" s="152"/>
      <c r="X834" s="152"/>
      <c r="Y834" s="152"/>
      <c r="Z834" s="152"/>
      <c r="AA834" s="152"/>
      <c r="AB834" s="152"/>
      <c r="AC834" s="152"/>
      <c r="AD834" s="152"/>
      <c r="AE834" s="152"/>
      <c r="AF834" s="160"/>
      <c r="AG834" s="160"/>
      <c r="AH834" s="160"/>
      <c r="AI834" s="160"/>
    </row>
    <row r="835" spans="1:35">
      <c r="A835" s="4"/>
      <c r="B835" s="4"/>
      <c r="C835" s="4"/>
      <c r="D835" s="4"/>
      <c r="E835" s="4"/>
      <c r="F835" s="4"/>
      <c r="G835" s="4"/>
      <c r="H835" s="4"/>
      <c r="I835" s="4"/>
      <c r="J835" s="4"/>
      <c r="K835" s="4"/>
      <c r="L835" s="4"/>
      <c r="M835" s="4"/>
      <c r="N835" s="4"/>
      <c r="O835" s="4"/>
      <c r="P835" s="4"/>
      <c r="Q835" s="152"/>
      <c r="R835" s="152"/>
      <c r="S835" s="152"/>
      <c r="T835" s="152"/>
      <c r="U835" s="152"/>
      <c r="V835" s="152"/>
      <c r="W835" s="152"/>
      <c r="X835" s="152"/>
      <c r="Y835" s="152"/>
      <c r="Z835" s="152"/>
      <c r="AA835" s="152"/>
      <c r="AB835" s="152"/>
      <c r="AC835" s="152"/>
      <c r="AD835" s="152"/>
      <c r="AE835" s="152"/>
      <c r="AF835" s="160"/>
      <c r="AG835" s="160"/>
      <c r="AH835" s="160"/>
      <c r="AI835" s="160"/>
    </row>
    <row r="836" spans="1:35">
      <c r="A836" s="4"/>
      <c r="B836" s="4"/>
      <c r="C836" s="4"/>
      <c r="D836" s="4"/>
      <c r="E836" s="4"/>
      <c r="F836" s="4"/>
      <c r="G836" s="4"/>
      <c r="H836" s="4"/>
      <c r="I836" s="4"/>
      <c r="J836" s="4"/>
      <c r="K836" s="4"/>
      <c r="L836" s="4"/>
      <c r="M836" s="4"/>
      <c r="N836" s="4"/>
      <c r="O836" s="4"/>
      <c r="P836" s="4"/>
      <c r="Q836" s="152"/>
      <c r="R836" s="152"/>
      <c r="S836" s="152"/>
      <c r="T836" s="152"/>
      <c r="U836" s="152"/>
      <c r="V836" s="152"/>
      <c r="W836" s="152"/>
      <c r="X836" s="152"/>
      <c r="Y836" s="152"/>
      <c r="Z836" s="152"/>
      <c r="AA836" s="152"/>
      <c r="AB836" s="152"/>
      <c r="AC836" s="152"/>
      <c r="AD836" s="152"/>
      <c r="AE836" s="152"/>
      <c r="AF836" s="160"/>
      <c r="AG836" s="160"/>
      <c r="AH836" s="160"/>
      <c r="AI836" s="160"/>
    </row>
    <row r="837" spans="1:35">
      <c r="A837" s="4"/>
      <c r="B837" s="4"/>
      <c r="C837" s="4"/>
      <c r="D837" s="4"/>
      <c r="E837" s="4"/>
      <c r="F837" s="4"/>
      <c r="G837" s="4"/>
      <c r="H837" s="4"/>
      <c r="I837" s="4"/>
      <c r="J837" s="4"/>
      <c r="K837" s="4"/>
      <c r="L837" s="4"/>
      <c r="M837" s="4"/>
      <c r="N837" s="4"/>
      <c r="O837" s="4"/>
      <c r="P837" s="4"/>
      <c r="Q837" s="152"/>
      <c r="R837" s="152"/>
      <c r="S837" s="152"/>
      <c r="T837" s="152"/>
      <c r="U837" s="152"/>
      <c r="V837" s="152"/>
      <c r="W837" s="152"/>
      <c r="X837" s="152"/>
      <c r="Y837" s="152"/>
      <c r="Z837" s="152"/>
      <c r="AA837" s="152"/>
      <c r="AB837" s="152"/>
      <c r="AC837" s="152"/>
      <c r="AD837" s="152"/>
      <c r="AE837" s="152"/>
      <c r="AF837" s="160"/>
      <c r="AG837" s="160"/>
      <c r="AH837" s="160"/>
      <c r="AI837" s="160"/>
    </row>
    <row r="838" spans="1:35">
      <c r="A838" s="4"/>
      <c r="B838" s="4"/>
      <c r="C838" s="4"/>
      <c r="D838" s="4"/>
      <c r="E838" s="4"/>
      <c r="F838" s="4"/>
      <c r="G838" s="4"/>
      <c r="H838" s="4"/>
      <c r="I838" s="4"/>
      <c r="J838" s="4"/>
      <c r="K838" s="4"/>
      <c r="L838" s="4"/>
      <c r="M838" s="4"/>
      <c r="N838" s="4"/>
      <c r="O838" s="4"/>
      <c r="P838" s="4"/>
      <c r="Q838" s="152"/>
      <c r="R838" s="152"/>
      <c r="S838" s="152"/>
      <c r="T838" s="152"/>
      <c r="U838" s="152"/>
      <c r="V838" s="152"/>
      <c r="W838" s="152"/>
      <c r="X838" s="152"/>
      <c r="Y838" s="152"/>
      <c r="Z838" s="152"/>
      <c r="AA838" s="152"/>
      <c r="AB838" s="152"/>
      <c r="AC838" s="152"/>
      <c r="AD838" s="152"/>
      <c r="AE838" s="152"/>
      <c r="AF838" s="160"/>
      <c r="AG838" s="160"/>
      <c r="AH838" s="160"/>
      <c r="AI838" s="160"/>
    </row>
    <row r="839" spans="1:35">
      <c r="A839" s="4"/>
      <c r="B839" s="4"/>
      <c r="C839" s="4"/>
      <c r="D839" s="4"/>
      <c r="E839" s="4"/>
      <c r="F839" s="4"/>
      <c r="G839" s="4"/>
      <c r="H839" s="4"/>
      <c r="I839" s="4"/>
      <c r="J839" s="4"/>
      <c r="K839" s="4"/>
      <c r="L839" s="4"/>
      <c r="M839" s="4"/>
      <c r="N839" s="4"/>
      <c r="O839" s="4"/>
      <c r="P839" s="4"/>
      <c r="Q839" s="152"/>
      <c r="R839" s="152"/>
      <c r="S839" s="152"/>
      <c r="T839" s="152"/>
      <c r="U839" s="152"/>
      <c r="V839" s="152"/>
      <c r="W839" s="152"/>
      <c r="X839" s="152"/>
      <c r="Y839" s="152"/>
      <c r="Z839" s="152"/>
      <c r="AA839" s="152"/>
      <c r="AB839" s="152"/>
      <c r="AC839" s="152"/>
      <c r="AD839" s="152"/>
      <c r="AE839" s="152"/>
      <c r="AF839" s="160"/>
      <c r="AG839" s="160"/>
      <c r="AH839" s="160"/>
      <c r="AI839" s="160"/>
    </row>
    <row r="840" spans="1:35">
      <c r="A840" s="4"/>
      <c r="B840" s="4"/>
      <c r="C840" s="4"/>
      <c r="D840" s="4"/>
      <c r="E840" s="4"/>
      <c r="F840" s="4"/>
      <c r="G840" s="4"/>
      <c r="H840" s="4"/>
      <c r="I840" s="4"/>
      <c r="J840" s="4"/>
      <c r="K840" s="4"/>
      <c r="L840" s="4"/>
      <c r="M840" s="4"/>
      <c r="N840" s="4"/>
      <c r="O840" s="4"/>
      <c r="P840" s="4"/>
      <c r="Q840" s="152"/>
      <c r="R840" s="152"/>
      <c r="S840" s="152"/>
      <c r="T840" s="152"/>
      <c r="U840" s="152"/>
      <c r="V840" s="152"/>
      <c r="W840" s="152"/>
      <c r="X840" s="152"/>
      <c r="Y840" s="152"/>
      <c r="Z840" s="152"/>
      <c r="AA840" s="152"/>
      <c r="AB840" s="152"/>
      <c r="AC840" s="152"/>
      <c r="AD840" s="152"/>
      <c r="AE840" s="152"/>
      <c r="AF840" s="160"/>
      <c r="AG840" s="160"/>
      <c r="AH840" s="160"/>
      <c r="AI840" s="160"/>
    </row>
    <row r="841" spans="1:35">
      <c r="A841" s="4"/>
      <c r="B841" s="4"/>
      <c r="C841" s="4"/>
      <c r="D841" s="4"/>
      <c r="E841" s="4"/>
      <c r="F841" s="4"/>
      <c r="G841" s="4"/>
      <c r="H841" s="4"/>
      <c r="I841" s="4"/>
      <c r="J841" s="4"/>
      <c r="K841" s="4"/>
      <c r="L841" s="4"/>
      <c r="M841" s="4"/>
      <c r="N841" s="4"/>
      <c r="O841" s="4"/>
      <c r="P841" s="4"/>
      <c r="Q841" s="152"/>
      <c r="R841" s="152"/>
      <c r="S841" s="152"/>
      <c r="T841" s="152"/>
      <c r="U841" s="152"/>
      <c r="V841" s="152"/>
      <c r="W841" s="152"/>
      <c r="X841" s="152"/>
      <c r="Y841" s="152"/>
      <c r="Z841" s="152"/>
      <c r="AA841" s="152"/>
      <c r="AB841" s="152"/>
      <c r="AC841" s="152"/>
      <c r="AD841" s="152"/>
      <c r="AE841" s="152"/>
      <c r="AF841" s="160"/>
      <c r="AG841" s="160"/>
      <c r="AH841" s="160"/>
      <c r="AI841" s="160"/>
    </row>
    <row r="842" spans="1:35">
      <c r="A842" s="4"/>
      <c r="B842" s="4"/>
      <c r="C842" s="4"/>
      <c r="D842" s="4"/>
      <c r="E842" s="4"/>
      <c r="F842" s="4"/>
      <c r="G842" s="4"/>
      <c r="H842" s="4"/>
      <c r="I842" s="4"/>
      <c r="J842" s="4"/>
      <c r="K842" s="4"/>
      <c r="L842" s="4"/>
      <c r="M842" s="4"/>
      <c r="N842" s="4"/>
      <c r="O842" s="4"/>
      <c r="P842" s="4"/>
      <c r="Q842" s="152"/>
      <c r="R842" s="152"/>
      <c r="S842" s="152"/>
      <c r="T842" s="152"/>
      <c r="U842" s="152"/>
      <c r="V842" s="152"/>
      <c r="W842" s="152"/>
      <c r="X842" s="152"/>
      <c r="Y842" s="152"/>
      <c r="Z842" s="152"/>
      <c r="AA842" s="152"/>
      <c r="AB842" s="152"/>
      <c r="AC842" s="152"/>
      <c r="AD842" s="152"/>
      <c r="AE842" s="152"/>
      <c r="AF842" s="160"/>
      <c r="AG842" s="160"/>
      <c r="AH842" s="160"/>
      <c r="AI842" s="160"/>
    </row>
    <row r="843" spans="1:35">
      <c r="A843" s="4"/>
      <c r="B843" s="4"/>
      <c r="C843" s="4"/>
      <c r="D843" s="4"/>
      <c r="E843" s="4"/>
      <c r="F843" s="4"/>
      <c r="G843" s="4"/>
      <c r="H843" s="4"/>
      <c r="I843" s="4"/>
      <c r="J843" s="4"/>
      <c r="K843" s="4"/>
      <c r="L843" s="4"/>
      <c r="M843" s="4"/>
      <c r="N843" s="4"/>
      <c r="O843" s="4"/>
      <c r="P843" s="4"/>
      <c r="Q843" s="152"/>
      <c r="R843" s="152"/>
      <c r="S843" s="152"/>
      <c r="T843" s="152"/>
      <c r="U843" s="152"/>
      <c r="V843" s="152"/>
      <c r="W843" s="152"/>
      <c r="X843" s="152"/>
      <c r="Y843" s="152"/>
      <c r="Z843" s="152"/>
      <c r="AA843" s="152"/>
      <c r="AB843" s="152"/>
      <c r="AC843" s="152"/>
      <c r="AD843" s="152"/>
      <c r="AE843" s="152"/>
      <c r="AF843" s="160"/>
      <c r="AG843" s="160"/>
      <c r="AH843" s="160"/>
      <c r="AI843" s="160"/>
    </row>
    <row r="844" spans="1:35">
      <c r="A844" s="4"/>
      <c r="B844" s="4"/>
      <c r="C844" s="4"/>
      <c r="D844" s="4"/>
      <c r="E844" s="4"/>
      <c r="F844" s="4"/>
      <c r="G844" s="4"/>
      <c r="H844" s="4"/>
      <c r="I844" s="4"/>
      <c r="J844" s="4"/>
      <c r="K844" s="4"/>
      <c r="L844" s="4"/>
      <c r="M844" s="4"/>
      <c r="N844" s="4"/>
      <c r="O844" s="4"/>
      <c r="P844" s="4"/>
      <c r="Q844" s="152"/>
      <c r="R844" s="152"/>
      <c r="S844" s="152"/>
      <c r="T844" s="152"/>
      <c r="U844" s="152"/>
      <c r="V844" s="152"/>
      <c r="W844" s="152"/>
      <c r="X844" s="152"/>
      <c r="Y844" s="152"/>
      <c r="Z844" s="152"/>
      <c r="AA844" s="152"/>
      <c r="AB844" s="152"/>
      <c r="AC844" s="152"/>
      <c r="AD844" s="152"/>
      <c r="AE844" s="152"/>
      <c r="AF844" s="160"/>
      <c r="AG844" s="160"/>
      <c r="AH844" s="160"/>
      <c r="AI844" s="160"/>
    </row>
    <row r="845" spans="1:35">
      <c r="A845" s="4"/>
      <c r="B845" s="4"/>
      <c r="C845" s="4"/>
      <c r="D845" s="4"/>
      <c r="E845" s="4"/>
      <c r="F845" s="4"/>
      <c r="G845" s="4"/>
      <c r="H845" s="4"/>
      <c r="I845" s="4"/>
      <c r="J845" s="4"/>
      <c r="K845" s="4"/>
      <c r="L845" s="4"/>
      <c r="M845" s="4"/>
      <c r="N845" s="4"/>
      <c r="O845" s="4"/>
      <c r="P845" s="4"/>
      <c r="Q845" s="152"/>
      <c r="R845" s="152"/>
      <c r="S845" s="152"/>
      <c r="T845" s="152"/>
      <c r="U845" s="152"/>
      <c r="V845" s="152"/>
      <c r="W845" s="152"/>
      <c r="X845" s="152"/>
      <c r="Y845" s="152"/>
      <c r="Z845" s="152"/>
      <c r="AA845" s="152"/>
      <c r="AB845" s="152"/>
      <c r="AC845" s="152"/>
      <c r="AD845" s="152"/>
      <c r="AE845" s="152"/>
      <c r="AF845" s="160"/>
      <c r="AG845" s="160"/>
      <c r="AH845" s="160"/>
      <c r="AI845" s="160"/>
    </row>
    <row r="846" spans="1:35">
      <c r="A846" s="4"/>
      <c r="B846" s="4"/>
      <c r="C846" s="4"/>
      <c r="D846" s="4"/>
      <c r="E846" s="4"/>
      <c r="F846" s="4"/>
      <c r="G846" s="4"/>
      <c r="H846" s="4"/>
      <c r="I846" s="4"/>
      <c r="J846" s="4"/>
      <c r="K846" s="4"/>
      <c r="L846" s="4"/>
      <c r="M846" s="4"/>
      <c r="N846" s="4"/>
      <c r="O846" s="4"/>
      <c r="P846" s="4"/>
      <c r="Q846" s="152"/>
      <c r="R846" s="152"/>
      <c r="S846" s="152"/>
      <c r="T846" s="152"/>
      <c r="U846" s="152"/>
      <c r="V846" s="152"/>
      <c r="W846" s="152"/>
      <c r="X846" s="152"/>
      <c r="Y846" s="152"/>
      <c r="Z846" s="152"/>
      <c r="AA846" s="152"/>
      <c r="AB846" s="152"/>
      <c r="AC846" s="152"/>
      <c r="AD846" s="152"/>
      <c r="AE846" s="152"/>
      <c r="AF846" s="160"/>
      <c r="AG846" s="160"/>
      <c r="AH846" s="160"/>
      <c r="AI846" s="160"/>
    </row>
    <row r="847" spans="1:35">
      <c r="A847" s="4"/>
      <c r="B847" s="4"/>
      <c r="C847" s="4"/>
      <c r="D847" s="4"/>
      <c r="E847" s="4"/>
      <c r="F847" s="4"/>
      <c r="G847" s="4"/>
      <c r="H847" s="4"/>
      <c r="I847" s="4"/>
      <c r="J847" s="4"/>
      <c r="K847" s="4"/>
      <c r="L847" s="4"/>
      <c r="M847" s="4"/>
      <c r="N847" s="4"/>
      <c r="O847" s="4"/>
      <c r="P847" s="4"/>
      <c r="Q847" s="152"/>
      <c r="R847" s="152"/>
      <c r="S847" s="152"/>
      <c r="T847" s="152"/>
      <c r="U847" s="152"/>
      <c r="V847" s="152"/>
      <c r="W847" s="152"/>
      <c r="X847" s="152"/>
      <c r="Y847" s="152"/>
      <c r="Z847" s="152"/>
      <c r="AA847" s="152"/>
      <c r="AB847" s="152"/>
      <c r="AC847" s="152"/>
      <c r="AD847" s="152"/>
      <c r="AE847" s="152"/>
      <c r="AF847" s="160"/>
      <c r="AG847" s="160"/>
      <c r="AH847" s="160"/>
      <c r="AI847" s="160"/>
    </row>
    <row r="848" spans="1:35">
      <c r="A848" s="4"/>
      <c r="B848" s="4"/>
      <c r="C848" s="4"/>
      <c r="D848" s="4"/>
      <c r="E848" s="4"/>
      <c r="F848" s="4"/>
      <c r="G848" s="4"/>
      <c r="H848" s="4"/>
      <c r="I848" s="4"/>
      <c r="J848" s="4"/>
      <c r="K848" s="4"/>
      <c r="L848" s="4"/>
      <c r="M848" s="4"/>
      <c r="N848" s="4"/>
      <c r="O848" s="4"/>
      <c r="P848" s="4"/>
      <c r="Q848" s="152"/>
      <c r="R848" s="152"/>
      <c r="S848" s="152"/>
      <c r="T848" s="152"/>
      <c r="U848" s="152"/>
      <c r="V848" s="152"/>
      <c r="W848" s="152"/>
      <c r="X848" s="152"/>
      <c r="Y848" s="152"/>
      <c r="Z848" s="152"/>
      <c r="AA848" s="152"/>
      <c r="AB848" s="152"/>
      <c r="AC848" s="152"/>
      <c r="AD848" s="152"/>
      <c r="AE848" s="152"/>
      <c r="AF848" s="160"/>
      <c r="AG848" s="160"/>
      <c r="AH848" s="160"/>
      <c r="AI848" s="160"/>
    </row>
    <row r="849" spans="1:35">
      <c r="A849" s="4"/>
      <c r="B849" s="4"/>
      <c r="C849" s="4"/>
      <c r="D849" s="4"/>
      <c r="E849" s="4"/>
      <c r="F849" s="4"/>
      <c r="G849" s="4"/>
      <c r="H849" s="4"/>
      <c r="I849" s="4"/>
      <c r="J849" s="4"/>
      <c r="K849" s="4"/>
      <c r="L849" s="4"/>
      <c r="M849" s="4"/>
      <c r="N849" s="4"/>
      <c r="O849" s="4"/>
      <c r="P849" s="4"/>
      <c r="Q849" s="152"/>
      <c r="R849" s="152"/>
      <c r="S849" s="152"/>
      <c r="T849" s="152"/>
      <c r="U849" s="152"/>
      <c r="V849" s="152"/>
      <c r="W849" s="152"/>
      <c r="X849" s="152"/>
      <c r="Y849" s="152"/>
      <c r="Z849" s="152"/>
      <c r="AA849" s="152"/>
      <c r="AB849" s="152"/>
      <c r="AC849" s="152"/>
      <c r="AD849" s="152"/>
      <c r="AE849" s="152"/>
      <c r="AF849" s="160"/>
      <c r="AG849" s="160"/>
      <c r="AH849" s="160"/>
      <c r="AI849" s="160"/>
    </row>
    <row r="850" spans="1:35">
      <c r="A850" s="4"/>
      <c r="B850" s="4"/>
      <c r="C850" s="4"/>
      <c r="D850" s="4"/>
      <c r="E850" s="4"/>
      <c r="F850" s="4"/>
      <c r="G850" s="4"/>
      <c r="H850" s="4"/>
      <c r="I850" s="4"/>
      <c r="J850" s="4"/>
      <c r="K850" s="4"/>
      <c r="L850" s="4"/>
      <c r="M850" s="4"/>
      <c r="N850" s="4"/>
      <c r="O850" s="4"/>
      <c r="P850" s="4"/>
      <c r="Q850" s="152"/>
      <c r="R850" s="152"/>
      <c r="S850" s="152"/>
      <c r="T850" s="152"/>
      <c r="U850" s="152"/>
      <c r="V850" s="152"/>
      <c r="W850" s="152"/>
      <c r="X850" s="152"/>
      <c r="Y850" s="152"/>
      <c r="Z850" s="152"/>
      <c r="AA850" s="152"/>
      <c r="AB850" s="152"/>
      <c r="AC850" s="152"/>
      <c r="AD850" s="152"/>
      <c r="AE850" s="152"/>
      <c r="AF850" s="160"/>
      <c r="AG850" s="160"/>
      <c r="AH850" s="160"/>
      <c r="AI850" s="160"/>
    </row>
    <row r="851" spans="1:35">
      <c r="A851" s="4"/>
      <c r="B851" s="4"/>
      <c r="C851" s="4"/>
      <c r="D851" s="4"/>
      <c r="E851" s="4"/>
      <c r="F851" s="4"/>
      <c r="G851" s="4"/>
      <c r="H851" s="4"/>
      <c r="I851" s="4"/>
      <c r="J851" s="4"/>
      <c r="K851" s="4"/>
      <c r="L851" s="4"/>
      <c r="M851" s="4"/>
      <c r="N851" s="4"/>
      <c r="O851" s="4"/>
      <c r="P851" s="4"/>
      <c r="Q851" s="152"/>
      <c r="R851" s="152"/>
      <c r="S851" s="152"/>
      <c r="T851" s="152"/>
      <c r="U851" s="152"/>
      <c r="V851" s="152"/>
      <c r="W851" s="152"/>
      <c r="X851" s="152"/>
      <c r="Y851" s="152"/>
      <c r="Z851" s="152"/>
      <c r="AA851" s="152"/>
      <c r="AB851" s="152"/>
      <c r="AC851" s="152"/>
      <c r="AD851" s="152"/>
      <c r="AE851" s="152"/>
      <c r="AF851" s="160"/>
      <c r="AG851" s="160"/>
      <c r="AH851" s="160"/>
      <c r="AI851" s="160"/>
    </row>
    <row r="852" spans="1:35">
      <c r="A852" s="4"/>
      <c r="B852" s="4"/>
      <c r="C852" s="4"/>
      <c r="D852" s="4"/>
      <c r="E852" s="4"/>
      <c r="F852" s="4"/>
      <c r="G852" s="4"/>
      <c r="H852" s="4"/>
      <c r="I852" s="4"/>
      <c r="J852" s="4"/>
      <c r="K852" s="4"/>
      <c r="L852" s="4"/>
      <c r="M852" s="4"/>
      <c r="N852" s="4"/>
      <c r="O852" s="4"/>
      <c r="P852" s="4"/>
      <c r="Q852" s="152"/>
      <c r="R852" s="152"/>
      <c r="S852" s="152"/>
      <c r="T852" s="152"/>
      <c r="U852" s="152"/>
      <c r="V852" s="152"/>
      <c r="W852" s="152"/>
      <c r="X852" s="152"/>
      <c r="Y852" s="152"/>
      <c r="Z852" s="152"/>
      <c r="AA852" s="152"/>
      <c r="AB852" s="152"/>
      <c r="AC852" s="152"/>
      <c r="AD852" s="152"/>
      <c r="AE852" s="152"/>
      <c r="AF852" s="160"/>
      <c r="AG852" s="160"/>
      <c r="AH852" s="160"/>
      <c r="AI852" s="160"/>
    </row>
    <row r="853" spans="1:35">
      <c r="A853" s="4"/>
      <c r="B853" s="4"/>
      <c r="C853" s="4"/>
      <c r="D853" s="4"/>
      <c r="E853" s="4"/>
      <c r="F853" s="4"/>
      <c r="G853" s="4"/>
      <c r="H853" s="4"/>
      <c r="I853" s="4"/>
      <c r="J853" s="4"/>
      <c r="K853" s="4"/>
      <c r="L853" s="4"/>
      <c r="M853" s="4"/>
      <c r="N853" s="4"/>
      <c r="O853" s="4"/>
      <c r="P853" s="4"/>
      <c r="Q853" s="152"/>
      <c r="R853" s="152"/>
      <c r="S853" s="152"/>
      <c r="T853" s="152"/>
      <c r="U853" s="152"/>
      <c r="V853" s="152"/>
      <c r="W853" s="152"/>
      <c r="X853" s="152"/>
      <c r="Y853" s="152"/>
      <c r="Z853" s="152"/>
      <c r="AA853" s="152"/>
      <c r="AB853" s="152"/>
      <c r="AC853" s="152"/>
      <c r="AD853" s="152"/>
      <c r="AE853" s="152"/>
      <c r="AF853" s="160"/>
      <c r="AG853" s="160"/>
      <c r="AH853" s="160"/>
      <c r="AI853" s="160"/>
    </row>
    <row r="854" spans="1:35">
      <c r="A854" s="4"/>
      <c r="B854" s="4"/>
      <c r="C854" s="4"/>
      <c r="D854" s="4"/>
      <c r="E854" s="4"/>
      <c r="F854" s="4"/>
      <c r="G854" s="4"/>
      <c r="H854" s="4"/>
      <c r="I854" s="4"/>
      <c r="J854" s="4"/>
      <c r="K854" s="4"/>
      <c r="L854" s="4"/>
      <c r="M854" s="4"/>
      <c r="N854" s="4"/>
      <c r="O854" s="4"/>
      <c r="P854" s="4"/>
      <c r="Q854" s="152"/>
      <c r="R854" s="152"/>
      <c r="S854" s="152"/>
      <c r="T854" s="152"/>
      <c r="U854" s="152"/>
      <c r="V854" s="152"/>
      <c r="W854" s="152"/>
      <c r="X854" s="152"/>
      <c r="Y854" s="152"/>
      <c r="Z854" s="152"/>
      <c r="AA854" s="152"/>
      <c r="AB854" s="152"/>
      <c r="AC854" s="152"/>
      <c r="AD854" s="152"/>
      <c r="AE854" s="152"/>
      <c r="AF854" s="160"/>
      <c r="AG854" s="160"/>
      <c r="AH854" s="160"/>
      <c r="AI854" s="160"/>
    </row>
    <row r="855" spans="1:35">
      <c r="A855" s="4"/>
      <c r="B855" s="4"/>
      <c r="C855" s="4"/>
      <c r="D855" s="4"/>
      <c r="E855" s="4"/>
      <c r="F855" s="4"/>
      <c r="G855" s="4"/>
      <c r="H855" s="4"/>
      <c r="I855" s="4"/>
      <c r="J855" s="4"/>
      <c r="K855" s="4"/>
      <c r="L855" s="4"/>
      <c r="M855" s="4"/>
      <c r="N855" s="4"/>
      <c r="O855" s="4"/>
      <c r="P855" s="4"/>
      <c r="Q855" s="152"/>
      <c r="R855" s="152"/>
      <c r="S855" s="152"/>
      <c r="T855" s="152"/>
      <c r="U855" s="152"/>
      <c r="V855" s="152"/>
      <c r="W855" s="152"/>
      <c r="X855" s="152"/>
      <c r="Y855" s="152"/>
      <c r="Z855" s="152"/>
      <c r="AA855" s="152"/>
      <c r="AB855" s="152"/>
      <c r="AC855" s="152"/>
      <c r="AD855" s="152"/>
      <c r="AE855" s="152"/>
      <c r="AF855" s="160"/>
      <c r="AG855" s="160"/>
      <c r="AH855" s="160"/>
      <c r="AI855" s="160"/>
    </row>
    <row r="856" spans="1:35">
      <c r="A856" s="4"/>
      <c r="B856" s="4"/>
      <c r="C856" s="4"/>
      <c r="D856" s="4"/>
      <c r="E856" s="4"/>
      <c r="F856" s="4"/>
      <c r="G856" s="4"/>
      <c r="H856" s="4"/>
      <c r="I856" s="4"/>
      <c r="J856" s="4"/>
      <c r="K856" s="4"/>
      <c r="L856" s="4"/>
      <c r="M856" s="4"/>
      <c r="N856" s="4"/>
      <c r="O856" s="4"/>
      <c r="P856" s="4"/>
      <c r="Q856" s="152"/>
      <c r="R856" s="152"/>
      <c r="S856" s="152"/>
      <c r="T856" s="152"/>
      <c r="U856" s="152"/>
      <c r="V856" s="152"/>
      <c r="W856" s="152"/>
      <c r="X856" s="152"/>
      <c r="Y856" s="152"/>
      <c r="Z856" s="152"/>
      <c r="AA856" s="152"/>
      <c r="AB856" s="152"/>
      <c r="AC856" s="152"/>
      <c r="AD856" s="152"/>
      <c r="AE856" s="152"/>
      <c r="AF856" s="160"/>
      <c r="AG856" s="160"/>
      <c r="AH856" s="160"/>
      <c r="AI856" s="160"/>
    </row>
    <row r="857" spans="1:35">
      <c r="A857" s="4"/>
      <c r="B857" s="4"/>
      <c r="C857" s="4"/>
      <c r="D857" s="4"/>
      <c r="E857" s="4"/>
      <c r="F857" s="4"/>
      <c r="G857" s="4"/>
      <c r="H857" s="4"/>
      <c r="I857" s="4"/>
      <c r="J857" s="4"/>
      <c r="K857" s="4"/>
      <c r="L857" s="4"/>
      <c r="M857" s="4"/>
      <c r="N857" s="4"/>
      <c r="O857" s="4"/>
      <c r="P857" s="4"/>
      <c r="Q857" s="152"/>
      <c r="R857" s="152"/>
      <c r="S857" s="152"/>
      <c r="T857" s="152"/>
      <c r="U857" s="152"/>
      <c r="V857" s="152"/>
      <c r="W857" s="152"/>
      <c r="X857" s="152"/>
      <c r="Y857" s="152"/>
      <c r="Z857" s="152"/>
      <c r="AA857" s="152"/>
      <c r="AB857" s="152"/>
      <c r="AC857" s="152"/>
      <c r="AD857" s="152"/>
      <c r="AE857" s="152"/>
      <c r="AF857" s="160"/>
      <c r="AG857" s="160"/>
      <c r="AH857" s="160"/>
      <c r="AI857" s="160"/>
    </row>
    <row r="858" spans="1:35">
      <c r="A858" s="4"/>
      <c r="B858" s="4"/>
      <c r="C858" s="4"/>
      <c r="D858" s="4"/>
      <c r="E858" s="4"/>
      <c r="F858" s="4"/>
      <c r="G858" s="4"/>
      <c r="H858" s="4"/>
      <c r="I858" s="4"/>
      <c r="J858" s="4"/>
      <c r="K858" s="4"/>
      <c r="L858" s="4"/>
      <c r="M858" s="4"/>
      <c r="N858" s="4"/>
      <c r="O858" s="4"/>
      <c r="P858" s="4"/>
      <c r="Q858" s="152"/>
      <c r="R858" s="152"/>
      <c r="S858" s="152"/>
      <c r="T858" s="152"/>
      <c r="U858" s="152"/>
      <c r="V858" s="152"/>
      <c r="W858" s="152"/>
      <c r="X858" s="152"/>
      <c r="Y858" s="152"/>
      <c r="Z858" s="152"/>
      <c r="AA858" s="152"/>
      <c r="AB858" s="152"/>
      <c r="AC858" s="152"/>
      <c r="AD858" s="152"/>
      <c r="AE858" s="152"/>
      <c r="AF858" s="160"/>
      <c r="AG858" s="160"/>
      <c r="AH858" s="160"/>
      <c r="AI858" s="160"/>
    </row>
    <row r="859" spans="1:35">
      <c r="A859" s="4"/>
      <c r="B859" s="4"/>
      <c r="C859" s="4"/>
      <c r="D859" s="4"/>
      <c r="E859" s="4"/>
      <c r="F859" s="4"/>
      <c r="G859" s="4"/>
      <c r="H859" s="4"/>
      <c r="I859" s="4"/>
      <c r="J859" s="4"/>
      <c r="K859" s="4"/>
      <c r="L859" s="4"/>
      <c r="M859" s="4"/>
      <c r="N859" s="4"/>
      <c r="O859" s="4"/>
      <c r="P859" s="4"/>
      <c r="Q859" s="152"/>
      <c r="R859" s="152"/>
      <c r="S859" s="152"/>
      <c r="T859" s="152"/>
      <c r="U859" s="152"/>
      <c r="V859" s="152"/>
      <c r="W859" s="152"/>
      <c r="X859" s="152"/>
      <c r="Y859" s="152"/>
      <c r="Z859" s="152"/>
      <c r="AA859" s="152"/>
      <c r="AB859" s="152"/>
      <c r="AC859" s="152"/>
      <c r="AD859" s="152"/>
      <c r="AE859" s="152"/>
      <c r="AF859" s="160"/>
      <c r="AG859" s="160"/>
      <c r="AH859" s="160"/>
      <c r="AI859" s="160"/>
    </row>
    <row r="860" spans="1:35">
      <c r="A860" s="4"/>
      <c r="B860" s="4"/>
      <c r="C860" s="4"/>
      <c r="D860" s="4"/>
      <c r="E860" s="4"/>
      <c r="F860" s="4"/>
      <c r="G860" s="4"/>
      <c r="H860" s="4"/>
      <c r="I860" s="4"/>
      <c r="J860" s="4"/>
      <c r="K860" s="4"/>
      <c r="L860" s="4"/>
      <c r="M860" s="4"/>
      <c r="N860" s="4"/>
      <c r="O860" s="4"/>
      <c r="P860" s="4"/>
      <c r="Q860" s="152"/>
      <c r="R860" s="152"/>
      <c r="S860" s="152"/>
      <c r="T860" s="152"/>
      <c r="U860" s="152"/>
      <c r="V860" s="152"/>
      <c r="W860" s="152"/>
      <c r="X860" s="152"/>
      <c r="Y860" s="152"/>
      <c r="Z860" s="152"/>
      <c r="AA860" s="152"/>
      <c r="AB860" s="152"/>
      <c r="AC860" s="152"/>
      <c r="AD860" s="152"/>
      <c r="AE860" s="152"/>
      <c r="AF860" s="160"/>
      <c r="AG860" s="160"/>
      <c r="AH860" s="160"/>
      <c r="AI860" s="160"/>
    </row>
    <row r="861" spans="1:35">
      <c r="A861" s="4"/>
      <c r="B861" s="4"/>
      <c r="C861" s="4"/>
      <c r="D861" s="4"/>
      <c r="E861" s="4"/>
      <c r="F861" s="4"/>
      <c r="G861" s="4"/>
      <c r="H861" s="4"/>
      <c r="I861" s="4"/>
      <c r="J861" s="4"/>
      <c r="K861" s="4"/>
      <c r="L861" s="4"/>
      <c r="M861" s="4"/>
      <c r="N861" s="4"/>
      <c r="O861" s="4"/>
      <c r="P861" s="4"/>
      <c r="Q861" s="152"/>
      <c r="R861" s="152"/>
      <c r="S861" s="152"/>
      <c r="T861" s="152"/>
      <c r="U861" s="152"/>
      <c r="V861" s="152"/>
      <c r="W861" s="152"/>
      <c r="X861" s="152"/>
      <c r="Y861" s="152"/>
      <c r="Z861" s="152"/>
      <c r="AA861" s="152"/>
      <c r="AB861" s="152"/>
      <c r="AC861" s="152"/>
      <c r="AD861" s="152"/>
      <c r="AE861" s="152"/>
      <c r="AF861" s="160"/>
      <c r="AG861" s="160"/>
      <c r="AH861" s="160"/>
      <c r="AI861" s="160"/>
    </row>
    <row r="862" spans="1:35">
      <c r="A862" s="4"/>
      <c r="B862" s="4"/>
      <c r="C862" s="4"/>
      <c r="D862" s="4"/>
      <c r="E862" s="4"/>
      <c r="F862" s="4"/>
      <c r="G862" s="4"/>
      <c r="H862" s="4"/>
      <c r="I862" s="4"/>
      <c r="J862" s="4"/>
      <c r="K862" s="4"/>
      <c r="L862" s="4"/>
      <c r="M862" s="4"/>
      <c r="N862" s="4"/>
      <c r="O862" s="4"/>
      <c r="P862" s="4"/>
      <c r="Q862" s="152"/>
      <c r="R862" s="152"/>
      <c r="S862" s="152"/>
      <c r="T862" s="152"/>
      <c r="U862" s="152"/>
      <c r="V862" s="152"/>
      <c r="W862" s="152"/>
      <c r="X862" s="152"/>
      <c r="Y862" s="152"/>
      <c r="Z862" s="152"/>
      <c r="AA862" s="152"/>
      <c r="AB862" s="152"/>
      <c r="AC862" s="152"/>
      <c r="AD862" s="152"/>
      <c r="AE862" s="152"/>
      <c r="AF862" s="160"/>
      <c r="AG862" s="160"/>
      <c r="AH862" s="160"/>
      <c r="AI862" s="160"/>
    </row>
    <row r="863" spans="1:35">
      <c r="A863" s="4"/>
      <c r="B863" s="4"/>
      <c r="C863" s="4"/>
      <c r="D863" s="4"/>
      <c r="E863" s="4"/>
      <c r="F863" s="4"/>
      <c r="G863" s="4"/>
      <c r="H863" s="4"/>
      <c r="I863" s="4"/>
      <c r="J863" s="4"/>
      <c r="K863" s="4"/>
      <c r="L863" s="4"/>
      <c r="M863" s="4"/>
      <c r="N863" s="4"/>
      <c r="O863" s="4"/>
      <c r="P863" s="4"/>
      <c r="Q863" s="152"/>
      <c r="R863" s="152"/>
      <c r="S863" s="152"/>
      <c r="T863" s="152"/>
      <c r="U863" s="152"/>
      <c r="V863" s="152"/>
      <c r="W863" s="152"/>
      <c r="X863" s="152"/>
      <c r="Y863" s="152"/>
      <c r="Z863" s="152"/>
      <c r="AA863" s="152"/>
      <c r="AB863" s="152"/>
      <c r="AC863" s="152"/>
      <c r="AD863" s="152"/>
      <c r="AE863" s="152"/>
      <c r="AF863" s="160"/>
      <c r="AG863" s="160"/>
      <c r="AH863" s="160"/>
      <c r="AI863" s="160"/>
    </row>
    <row r="864" spans="1:35">
      <c r="A864" s="4"/>
      <c r="B864" s="4"/>
      <c r="C864" s="4"/>
      <c r="D864" s="4"/>
      <c r="E864" s="4"/>
      <c r="F864" s="4"/>
      <c r="G864" s="4"/>
      <c r="H864" s="4"/>
      <c r="I864" s="4"/>
      <c r="J864" s="4"/>
      <c r="K864" s="4"/>
      <c r="L864" s="4"/>
      <c r="M864" s="4"/>
      <c r="N864" s="4"/>
      <c r="O864" s="4"/>
      <c r="P864" s="4"/>
      <c r="Q864" s="152"/>
      <c r="R864" s="152"/>
      <c r="S864" s="152"/>
      <c r="T864" s="152"/>
      <c r="U864" s="152"/>
      <c r="V864" s="152"/>
      <c r="W864" s="152"/>
      <c r="X864" s="152"/>
      <c r="Y864" s="152"/>
      <c r="Z864" s="152"/>
      <c r="AA864" s="152"/>
      <c r="AB864" s="152"/>
      <c r="AC864" s="152"/>
      <c r="AD864" s="152"/>
      <c r="AE864" s="152"/>
      <c r="AF864" s="160"/>
      <c r="AG864" s="160"/>
      <c r="AH864" s="160"/>
      <c r="AI864" s="160"/>
    </row>
    <row r="865" spans="1:35">
      <c r="A865" s="4"/>
      <c r="B865" s="4"/>
      <c r="C865" s="4"/>
      <c r="D865" s="4"/>
      <c r="E865" s="4"/>
      <c r="F865" s="4"/>
      <c r="G865" s="4"/>
      <c r="H865" s="4"/>
      <c r="I865" s="4"/>
      <c r="J865" s="4"/>
      <c r="K865" s="4"/>
      <c r="L865" s="4"/>
      <c r="M865" s="4"/>
      <c r="N865" s="4"/>
      <c r="O865" s="4"/>
      <c r="P865" s="4"/>
      <c r="Q865" s="152"/>
      <c r="R865" s="152"/>
      <c r="S865" s="152"/>
      <c r="T865" s="152"/>
      <c r="U865" s="152"/>
      <c r="V865" s="152"/>
      <c r="W865" s="152"/>
      <c r="X865" s="152"/>
      <c r="Y865" s="152"/>
      <c r="Z865" s="152"/>
      <c r="AA865" s="152"/>
      <c r="AB865" s="152"/>
      <c r="AC865" s="152"/>
      <c r="AD865" s="152"/>
      <c r="AE865" s="152"/>
      <c r="AF865" s="160"/>
      <c r="AG865" s="160"/>
      <c r="AH865" s="160"/>
      <c r="AI865" s="160"/>
    </row>
    <row r="866" spans="1:35">
      <c r="A866" s="4"/>
      <c r="B866" s="4"/>
      <c r="C866" s="4"/>
      <c r="D866" s="4"/>
      <c r="E866" s="4"/>
      <c r="F866" s="4"/>
      <c r="G866" s="4"/>
      <c r="H866" s="4"/>
      <c r="I866" s="4"/>
      <c r="J866" s="4"/>
      <c r="K866" s="4"/>
      <c r="L866" s="4"/>
      <c r="M866" s="4"/>
      <c r="N866" s="4"/>
      <c r="O866" s="4"/>
      <c r="P866" s="4"/>
      <c r="Q866" s="152"/>
      <c r="R866" s="152"/>
      <c r="S866" s="152"/>
      <c r="T866" s="152"/>
      <c r="U866" s="152"/>
      <c r="V866" s="152"/>
      <c r="W866" s="152"/>
      <c r="X866" s="152"/>
      <c r="Y866" s="152"/>
      <c r="Z866" s="152"/>
      <c r="AA866" s="152"/>
      <c r="AB866" s="152"/>
      <c r="AC866" s="152"/>
      <c r="AD866" s="152"/>
      <c r="AE866" s="152"/>
      <c r="AF866" s="160"/>
      <c r="AG866" s="160"/>
      <c r="AH866" s="160"/>
      <c r="AI866" s="160"/>
    </row>
    <row r="867" spans="1:35">
      <c r="A867" s="4"/>
      <c r="B867" s="4"/>
      <c r="C867" s="4"/>
      <c r="D867" s="4"/>
      <c r="E867" s="4"/>
      <c r="F867" s="4"/>
      <c r="G867" s="4"/>
      <c r="H867" s="4"/>
      <c r="I867" s="4"/>
      <c r="J867" s="4"/>
      <c r="K867" s="4"/>
      <c r="L867" s="4"/>
      <c r="M867" s="4"/>
      <c r="N867" s="4"/>
      <c r="O867" s="4"/>
      <c r="P867" s="4"/>
      <c r="Q867" s="152"/>
      <c r="R867" s="152"/>
      <c r="S867" s="152"/>
      <c r="T867" s="152"/>
      <c r="U867" s="152"/>
      <c r="V867" s="152"/>
      <c r="W867" s="152"/>
      <c r="X867" s="152"/>
      <c r="Y867" s="152"/>
      <c r="Z867" s="152"/>
      <c r="AA867" s="152"/>
      <c r="AB867" s="152"/>
      <c r="AC867" s="152"/>
      <c r="AD867" s="152"/>
      <c r="AE867" s="152"/>
      <c r="AF867" s="160"/>
      <c r="AG867" s="160"/>
      <c r="AH867" s="160"/>
      <c r="AI867" s="160"/>
    </row>
    <row r="868" spans="1:35">
      <c r="A868" s="4"/>
      <c r="B868" s="4"/>
      <c r="C868" s="4"/>
      <c r="D868" s="4"/>
      <c r="E868" s="4"/>
      <c r="F868" s="4"/>
      <c r="G868" s="4"/>
      <c r="H868" s="4"/>
      <c r="I868" s="4"/>
      <c r="J868" s="4"/>
      <c r="K868" s="4"/>
      <c r="L868" s="4"/>
      <c r="M868" s="4"/>
      <c r="N868" s="4"/>
      <c r="O868" s="4"/>
      <c r="P868" s="4"/>
      <c r="Q868" s="152"/>
      <c r="R868" s="152"/>
      <c r="S868" s="152"/>
      <c r="T868" s="152"/>
      <c r="U868" s="152"/>
      <c r="V868" s="152"/>
      <c r="W868" s="152"/>
      <c r="X868" s="152"/>
      <c r="Y868" s="152"/>
      <c r="Z868" s="152"/>
      <c r="AA868" s="152"/>
      <c r="AB868" s="152"/>
      <c r="AC868" s="152"/>
      <c r="AD868" s="152"/>
      <c r="AE868" s="152"/>
      <c r="AF868" s="160"/>
      <c r="AG868" s="160"/>
      <c r="AH868" s="160"/>
      <c r="AI868" s="160"/>
    </row>
    <row r="869" spans="1:35">
      <c r="A869" s="4"/>
      <c r="B869" s="4"/>
      <c r="C869" s="4"/>
      <c r="D869" s="4"/>
      <c r="E869" s="4"/>
      <c r="F869" s="4"/>
      <c r="G869" s="4"/>
      <c r="H869" s="4"/>
      <c r="I869" s="4"/>
      <c r="J869" s="4"/>
      <c r="K869" s="4"/>
      <c r="L869" s="4"/>
      <c r="M869" s="4"/>
      <c r="N869" s="4"/>
      <c r="O869" s="4"/>
      <c r="P869" s="4"/>
      <c r="Q869" s="152"/>
      <c r="R869" s="152"/>
      <c r="S869" s="152"/>
      <c r="T869" s="152"/>
      <c r="U869" s="152"/>
      <c r="V869" s="152"/>
      <c r="W869" s="152"/>
      <c r="X869" s="152"/>
      <c r="Y869" s="152"/>
      <c r="Z869" s="152"/>
      <c r="AA869" s="152"/>
      <c r="AB869" s="152"/>
      <c r="AC869" s="152"/>
      <c r="AD869" s="152"/>
      <c r="AE869" s="152"/>
      <c r="AF869" s="160"/>
      <c r="AG869" s="160"/>
      <c r="AH869" s="160"/>
      <c r="AI869" s="160"/>
    </row>
    <row r="870" spans="1:35">
      <c r="A870" s="4"/>
      <c r="B870" s="4"/>
      <c r="C870" s="4"/>
      <c r="D870" s="4"/>
      <c r="E870" s="4"/>
      <c r="F870" s="4"/>
      <c r="G870" s="4"/>
      <c r="H870" s="4"/>
      <c r="I870" s="4"/>
      <c r="J870" s="4"/>
      <c r="K870" s="4"/>
      <c r="L870" s="4"/>
      <c r="M870" s="4"/>
      <c r="N870" s="4"/>
      <c r="O870" s="4"/>
      <c r="P870" s="4"/>
      <c r="Q870" s="152"/>
      <c r="R870" s="152"/>
      <c r="S870" s="152"/>
      <c r="T870" s="152"/>
      <c r="U870" s="152"/>
      <c r="V870" s="152"/>
      <c r="W870" s="152"/>
      <c r="X870" s="152"/>
      <c r="Y870" s="152"/>
      <c r="Z870" s="152"/>
      <c r="AA870" s="152"/>
      <c r="AB870" s="152"/>
      <c r="AC870" s="152"/>
      <c r="AD870" s="152"/>
      <c r="AE870" s="152"/>
      <c r="AF870" s="160"/>
      <c r="AG870" s="160"/>
      <c r="AH870" s="160"/>
      <c r="AI870" s="160"/>
    </row>
    <row r="871" spans="1:35">
      <c r="A871" s="4"/>
      <c r="B871" s="4"/>
      <c r="C871" s="4"/>
      <c r="D871" s="4"/>
      <c r="E871" s="4"/>
      <c r="F871" s="4"/>
      <c r="G871" s="4"/>
      <c r="H871" s="4"/>
      <c r="I871" s="4"/>
      <c r="J871" s="4"/>
      <c r="K871" s="4"/>
      <c r="L871" s="4"/>
      <c r="M871" s="4"/>
      <c r="N871" s="4"/>
      <c r="O871" s="4"/>
      <c r="P871" s="4"/>
      <c r="Q871" s="152"/>
      <c r="R871" s="152"/>
      <c r="S871" s="152"/>
      <c r="T871" s="152"/>
      <c r="U871" s="152"/>
      <c r="V871" s="152"/>
      <c r="W871" s="152"/>
      <c r="X871" s="152"/>
      <c r="Y871" s="152"/>
      <c r="Z871" s="152"/>
      <c r="AA871" s="152"/>
      <c r="AB871" s="152"/>
      <c r="AC871" s="152"/>
      <c r="AD871" s="152"/>
      <c r="AE871" s="152"/>
      <c r="AF871" s="160"/>
      <c r="AG871" s="160"/>
      <c r="AH871" s="160"/>
      <c r="AI871" s="160"/>
    </row>
    <row r="872" spans="1:35">
      <c r="A872" s="4"/>
      <c r="B872" s="4"/>
      <c r="C872" s="4"/>
      <c r="D872" s="4"/>
      <c r="E872" s="4"/>
      <c r="F872" s="4"/>
      <c r="G872" s="4"/>
      <c r="H872" s="4"/>
      <c r="I872" s="4"/>
      <c r="J872" s="4"/>
      <c r="K872" s="4"/>
      <c r="L872" s="4"/>
      <c r="M872" s="4"/>
      <c r="N872" s="4"/>
      <c r="O872" s="4"/>
      <c r="P872" s="4"/>
      <c r="Q872" s="152"/>
      <c r="R872" s="152"/>
      <c r="S872" s="152"/>
      <c r="T872" s="152"/>
      <c r="U872" s="152"/>
      <c r="V872" s="152"/>
      <c r="W872" s="152"/>
      <c r="X872" s="152"/>
      <c r="Y872" s="152"/>
      <c r="Z872" s="152"/>
      <c r="AA872" s="152"/>
      <c r="AB872" s="152"/>
      <c r="AC872" s="152"/>
      <c r="AD872" s="152"/>
      <c r="AE872" s="152"/>
      <c r="AF872" s="160"/>
      <c r="AG872" s="160"/>
      <c r="AH872" s="160"/>
      <c r="AI872" s="160"/>
    </row>
    <row r="873" spans="1:35">
      <c r="A873" s="4"/>
      <c r="B873" s="4"/>
      <c r="C873" s="4"/>
      <c r="D873" s="4"/>
      <c r="E873" s="4"/>
      <c r="F873" s="4"/>
      <c r="G873" s="4"/>
      <c r="H873" s="4"/>
      <c r="I873" s="4"/>
      <c r="J873" s="4"/>
      <c r="K873" s="4"/>
      <c r="L873" s="4"/>
      <c r="M873" s="4"/>
      <c r="N873" s="4"/>
      <c r="O873" s="4"/>
      <c r="P873" s="4"/>
      <c r="Q873" s="152"/>
      <c r="R873" s="152"/>
      <c r="S873" s="152"/>
      <c r="T873" s="152"/>
      <c r="U873" s="152"/>
      <c r="V873" s="152"/>
      <c r="W873" s="152"/>
      <c r="X873" s="152"/>
      <c r="Y873" s="152"/>
      <c r="Z873" s="152"/>
      <c r="AA873" s="152"/>
      <c r="AB873" s="152"/>
      <c r="AC873" s="152"/>
      <c r="AD873" s="152"/>
      <c r="AE873" s="152"/>
      <c r="AF873" s="160"/>
      <c r="AG873" s="160"/>
      <c r="AH873" s="160"/>
      <c r="AI873" s="160"/>
    </row>
    <row r="874" spans="1:35">
      <c r="A874" s="4"/>
      <c r="B874" s="4"/>
      <c r="C874" s="4"/>
      <c r="D874" s="4"/>
      <c r="E874" s="4"/>
      <c r="F874" s="4"/>
      <c r="G874" s="4"/>
      <c r="H874" s="4"/>
      <c r="I874" s="4"/>
      <c r="J874" s="4"/>
      <c r="K874" s="4"/>
      <c r="L874" s="4"/>
      <c r="M874" s="4"/>
      <c r="N874" s="4"/>
      <c r="O874" s="4"/>
      <c r="P874" s="4"/>
      <c r="Q874" s="152"/>
      <c r="R874" s="152"/>
      <c r="S874" s="152"/>
      <c r="T874" s="152"/>
      <c r="U874" s="152"/>
      <c r="V874" s="152"/>
      <c r="W874" s="152"/>
      <c r="X874" s="152"/>
      <c r="Y874" s="152"/>
      <c r="Z874" s="152"/>
      <c r="AA874" s="152"/>
      <c r="AB874" s="152"/>
      <c r="AC874" s="152"/>
      <c r="AD874" s="152"/>
      <c r="AE874" s="152"/>
      <c r="AF874" s="160"/>
      <c r="AG874" s="160"/>
      <c r="AH874" s="160"/>
      <c r="AI874" s="160"/>
    </row>
    <row r="875" spans="1:35">
      <c r="A875" s="4"/>
      <c r="B875" s="4"/>
      <c r="C875" s="4"/>
      <c r="D875" s="4"/>
      <c r="E875" s="4"/>
      <c r="F875" s="4"/>
      <c r="G875" s="4"/>
      <c r="H875" s="4"/>
      <c r="I875" s="4"/>
      <c r="J875" s="4"/>
      <c r="K875" s="4"/>
      <c r="L875" s="4"/>
      <c r="M875" s="4"/>
      <c r="N875" s="4"/>
      <c r="O875" s="4"/>
      <c r="P875" s="4"/>
      <c r="Q875" s="152"/>
      <c r="R875" s="152"/>
      <c r="S875" s="152"/>
      <c r="T875" s="152"/>
      <c r="U875" s="152"/>
      <c r="V875" s="152"/>
      <c r="W875" s="152"/>
      <c r="X875" s="152"/>
      <c r="Y875" s="152"/>
      <c r="Z875" s="152"/>
      <c r="AA875" s="152"/>
      <c r="AB875" s="152"/>
      <c r="AC875" s="152"/>
      <c r="AD875" s="152"/>
      <c r="AE875" s="152"/>
      <c r="AF875" s="160"/>
      <c r="AG875" s="160"/>
      <c r="AH875" s="160"/>
      <c r="AI875" s="160"/>
    </row>
    <row r="876" spans="1:35">
      <c r="A876" s="4"/>
      <c r="B876" s="4"/>
      <c r="C876" s="4"/>
      <c r="D876" s="4"/>
      <c r="E876" s="4"/>
      <c r="F876" s="4"/>
      <c r="G876" s="4"/>
      <c r="H876" s="4"/>
      <c r="I876" s="4"/>
      <c r="J876" s="4"/>
      <c r="K876" s="4"/>
      <c r="L876" s="4"/>
      <c r="M876" s="4"/>
      <c r="N876" s="4"/>
      <c r="O876" s="4"/>
      <c r="P876" s="4"/>
      <c r="Q876" s="152"/>
      <c r="R876" s="152"/>
      <c r="S876" s="152"/>
      <c r="T876" s="152"/>
      <c r="U876" s="152"/>
      <c r="V876" s="152"/>
      <c r="W876" s="152"/>
      <c r="X876" s="152"/>
      <c r="Y876" s="152"/>
      <c r="Z876" s="152"/>
      <c r="AA876" s="152"/>
      <c r="AB876" s="152"/>
      <c r="AC876" s="152"/>
      <c r="AD876" s="152"/>
      <c r="AE876" s="152"/>
      <c r="AF876" s="160"/>
      <c r="AG876" s="160"/>
      <c r="AH876" s="160"/>
      <c r="AI876" s="160"/>
    </row>
    <row r="877" spans="1:35">
      <c r="A877" s="4"/>
      <c r="B877" s="4"/>
      <c r="C877" s="4"/>
      <c r="D877" s="4"/>
      <c r="E877" s="4"/>
      <c r="F877" s="4"/>
      <c r="G877" s="4"/>
      <c r="H877" s="4"/>
      <c r="I877" s="4"/>
      <c r="J877" s="4"/>
      <c r="K877" s="4"/>
      <c r="L877" s="4"/>
      <c r="M877" s="4"/>
      <c r="N877" s="4"/>
      <c r="O877" s="4"/>
      <c r="P877" s="4"/>
      <c r="Q877" s="152"/>
      <c r="R877" s="152"/>
      <c r="S877" s="152"/>
      <c r="T877" s="152"/>
      <c r="U877" s="152"/>
      <c r="V877" s="152"/>
      <c r="W877" s="152"/>
      <c r="X877" s="152"/>
      <c r="Y877" s="152"/>
      <c r="Z877" s="152"/>
      <c r="AA877" s="152"/>
      <c r="AB877" s="152"/>
      <c r="AC877" s="152"/>
      <c r="AD877" s="152"/>
      <c r="AE877" s="152"/>
      <c r="AF877" s="160"/>
      <c r="AG877" s="160"/>
      <c r="AH877" s="160"/>
      <c r="AI877" s="160"/>
    </row>
    <row r="878" spans="1:35">
      <c r="A878" s="4"/>
      <c r="B878" s="4"/>
      <c r="C878" s="4"/>
      <c r="D878" s="4"/>
      <c r="E878" s="4"/>
      <c r="F878" s="4"/>
      <c r="G878" s="4"/>
      <c r="H878" s="4"/>
      <c r="I878" s="4"/>
      <c r="J878" s="4"/>
      <c r="K878" s="4"/>
      <c r="L878" s="4"/>
      <c r="M878" s="4"/>
      <c r="N878" s="4"/>
      <c r="O878" s="4"/>
      <c r="P878" s="4"/>
      <c r="Q878" s="152"/>
      <c r="R878" s="152"/>
      <c r="S878" s="152"/>
      <c r="T878" s="152"/>
      <c r="U878" s="152"/>
      <c r="V878" s="152"/>
      <c r="W878" s="152"/>
      <c r="X878" s="152"/>
      <c r="Y878" s="152"/>
      <c r="Z878" s="152"/>
      <c r="AA878" s="152"/>
      <c r="AB878" s="152"/>
      <c r="AC878" s="152"/>
      <c r="AD878" s="152"/>
      <c r="AE878" s="152"/>
      <c r="AF878" s="160"/>
      <c r="AG878" s="160"/>
      <c r="AH878" s="160"/>
      <c r="AI878" s="160"/>
    </row>
    <row r="879" spans="1:35">
      <c r="A879" s="4"/>
      <c r="B879" s="4"/>
      <c r="C879" s="4"/>
      <c r="D879" s="4"/>
      <c r="E879" s="4"/>
      <c r="F879" s="4"/>
      <c r="G879" s="4"/>
      <c r="H879" s="4"/>
      <c r="I879" s="4"/>
      <c r="J879" s="4"/>
      <c r="K879" s="4"/>
      <c r="L879" s="4"/>
      <c r="M879" s="4"/>
      <c r="N879" s="4"/>
      <c r="O879" s="4"/>
      <c r="P879" s="4"/>
      <c r="Q879" s="152"/>
      <c r="R879" s="152"/>
      <c r="S879" s="152"/>
      <c r="T879" s="152"/>
      <c r="U879" s="152"/>
      <c r="V879" s="152"/>
      <c r="W879" s="152"/>
      <c r="X879" s="152"/>
      <c r="Y879" s="152"/>
      <c r="Z879" s="152"/>
      <c r="AA879" s="152"/>
      <c r="AB879" s="152"/>
      <c r="AC879" s="152"/>
      <c r="AD879" s="152"/>
      <c r="AE879" s="152"/>
      <c r="AF879" s="160"/>
      <c r="AG879" s="160"/>
      <c r="AH879" s="160"/>
      <c r="AI879" s="160"/>
    </row>
    <row r="880" spans="1:35">
      <c r="A880" s="4"/>
      <c r="B880" s="4"/>
      <c r="C880" s="4"/>
      <c r="D880" s="4"/>
      <c r="E880" s="4"/>
      <c r="F880" s="4"/>
      <c r="G880" s="4"/>
      <c r="H880" s="4"/>
      <c r="I880" s="4"/>
      <c r="J880" s="4"/>
      <c r="K880" s="4"/>
      <c r="L880" s="4"/>
      <c r="M880" s="4"/>
      <c r="N880" s="4"/>
      <c r="O880" s="4"/>
      <c r="P880" s="4"/>
      <c r="Q880" s="152"/>
      <c r="R880" s="152"/>
      <c r="S880" s="152"/>
      <c r="T880" s="152"/>
      <c r="U880" s="152"/>
      <c r="V880" s="152"/>
      <c r="W880" s="152"/>
      <c r="X880" s="152"/>
      <c r="Y880" s="152"/>
      <c r="Z880" s="152"/>
      <c r="AA880" s="152"/>
      <c r="AB880" s="152"/>
      <c r="AC880" s="152"/>
      <c r="AD880" s="152"/>
      <c r="AE880" s="152"/>
      <c r="AF880" s="160"/>
      <c r="AG880" s="160"/>
      <c r="AH880" s="160"/>
      <c r="AI880" s="160"/>
    </row>
    <row r="881" spans="1:35">
      <c r="A881" s="4"/>
      <c r="B881" s="4"/>
      <c r="C881" s="4"/>
      <c r="D881" s="4"/>
      <c r="E881" s="4"/>
      <c r="F881" s="4"/>
      <c r="G881" s="4"/>
      <c r="H881" s="4"/>
      <c r="I881" s="4"/>
      <c r="J881" s="4"/>
      <c r="K881" s="4"/>
      <c r="L881" s="4"/>
      <c r="M881" s="4"/>
      <c r="N881" s="4"/>
      <c r="O881" s="4"/>
      <c r="P881" s="4"/>
      <c r="Q881" s="152"/>
      <c r="R881" s="152"/>
      <c r="S881" s="152"/>
      <c r="T881" s="152"/>
      <c r="U881" s="152"/>
      <c r="V881" s="152"/>
      <c r="W881" s="152"/>
      <c r="X881" s="152"/>
      <c r="Y881" s="152"/>
      <c r="Z881" s="152"/>
      <c r="AA881" s="152"/>
      <c r="AB881" s="152"/>
      <c r="AC881" s="152"/>
      <c r="AD881" s="152"/>
      <c r="AE881" s="152"/>
      <c r="AF881" s="160"/>
      <c r="AG881" s="160"/>
      <c r="AH881" s="160"/>
      <c r="AI881" s="160"/>
    </row>
    <row r="882" spans="1:35">
      <c r="A882" s="4"/>
      <c r="B882" s="4"/>
      <c r="C882" s="4"/>
      <c r="D882" s="4"/>
      <c r="E882" s="4"/>
      <c r="F882" s="4"/>
      <c r="G882" s="4"/>
      <c r="H882" s="4"/>
      <c r="I882" s="4"/>
      <c r="J882" s="4"/>
      <c r="K882" s="4"/>
      <c r="L882" s="4"/>
      <c r="M882" s="4"/>
      <c r="N882" s="4"/>
      <c r="O882" s="4"/>
      <c r="P882" s="4"/>
      <c r="Q882" s="152"/>
      <c r="R882" s="152"/>
      <c r="S882" s="152"/>
      <c r="T882" s="152"/>
      <c r="U882" s="152"/>
      <c r="V882" s="152"/>
      <c r="W882" s="152"/>
      <c r="X882" s="152"/>
      <c r="Y882" s="152"/>
      <c r="Z882" s="152"/>
      <c r="AA882" s="152"/>
      <c r="AB882" s="152"/>
      <c r="AC882" s="152"/>
      <c r="AD882" s="152"/>
      <c r="AE882" s="152"/>
      <c r="AF882" s="160"/>
      <c r="AG882" s="160"/>
      <c r="AH882" s="160"/>
      <c r="AI882" s="160"/>
    </row>
    <row r="883" spans="1:35">
      <c r="A883" s="4"/>
      <c r="B883" s="4"/>
      <c r="C883" s="4"/>
      <c r="D883" s="4"/>
      <c r="E883" s="4"/>
      <c r="F883" s="4"/>
      <c r="G883" s="4"/>
      <c r="H883" s="4"/>
      <c r="I883" s="4"/>
      <c r="J883" s="4"/>
      <c r="K883" s="4"/>
      <c r="L883" s="4"/>
      <c r="M883" s="4"/>
      <c r="N883" s="4"/>
      <c r="O883" s="4"/>
      <c r="P883" s="4"/>
      <c r="Q883" s="152"/>
      <c r="R883" s="152"/>
      <c r="S883" s="152"/>
      <c r="T883" s="152"/>
      <c r="U883" s="152"/>
      <c r="V883" s="152"/>
      <c r="W883" s="152"/>
      <c r="X883" s="152"/>
      <c r="Y883" s="152"/>
      <c r="Z883" s="152"/>
      <c r="AA883" s="152"/>
      <c r="AB883" s="152"/>
      <c r="AC883" s="152"/>
      <c r="AD883" s="152"/>
      <c r="AE883" s="152"/>
      <c r="AF883" s="160"/>
      <c r="AG883" s="160"/>
      <c r="AH883" s="160"/>
      <c r="AI883" s="160"/>
    </row>
    <row r="884" spans="1:35">
      <c r="A884" s="4"/>
      <c r="B884" s="4"/>
      <c r="C884" s="4"/>
      <c r="D884" s="4"/>
      <c r="E884" s="4"/>
      <c r="F884" s="4"/>
      <c r="G884" s="4"/>
      <c r="H884" s="4"/>
      <c r="I884" s="4"/>
      <c r="J884" s="4"/>
      <c r="K884" s="4"/>
      <c r="L884" s="4"/>
      <c r="M884" s="4"/>
      <c r="N884" s="4"/>
      <c r="O884" s="4"/>
      <c r="P884" s="4"/>
      <c r="Q884" s="152"/>
      <c r="R884" s="152"/>
      <c r="S884" s="152"/>
      <c r="T884" s="152"/>
      <c r="U884" s="152"/>
      <c r="V884" s="152"/>
      <c r="W884" s="152"/>
      <c r="X884" s="152"/>
      <c r="Y884" s="152"/>
      <c r="Z884" s="152"/>
      <c r="AA884" s="152"/>
      <c r="AB884" s="152"/>
      <c r="AC884" s="152"/>
      <c r="AD884" s="152"/>
      <c r="AE884" s="152"/>
      <c r="AF884" s="160"/>
      <c r="AG884" s="160"/>
      <c r="AH884" s="160"/>
      <c r="AI884" s="160"/>
    </row>
    <row r="885" spans="1:35">
      <c r="A885" s="4"/>
      <c r="B885" s="4"/>
      <c r="C885" s="4"/>
      <c r="D885" s="4"/>
      <c r="E885" s="4"/>
      <c r="F885" s="4"/>
      <c r="G885" s="4"/>
      <c r="H885" s="4"/>
      <c r="I885" s="4"/>
      <c r="J885" s="4"/>
      <c r="K885" s="4"/>
      <c r="L885" s="4"/>
      <c r="M885" s="4"/>
      <c r="N885" s="4"/>
      <c r="O885" s="4"/>
      <c r="P885" s="4"/>
      <c r="Q885" s="152"/>
      <c r="R885" s="152"/>
      <c r="S885" s="152"/>
      <c r="T885" s="152"/>
      <c r="U885" s="152"/>
      <c r="V885" s="152"/>
      <c r="W885" s="152"/>
      <c r="X885" s="152"/>
      <c r="Y885" s="152"/>
      <c r="Z885" s="152"/>
      <c r="AA885" s="152"/>
      <c r="AB885" s="152"/>
      <c r="AC885" s="152"/>
      <c r="AD885" s="152"/>
      <c r="AE885" s="152"/>
      <c r="AF885" s="160"/>
      <c r="AG885" s="160"/>
      <c r="AH885" s="160"/>
      <c r="AI885" s="160"/>
    </row>
    <row r="886" spans="1:35">
      <c r="A886" s="4"/>
      <c r="B886" s="4"/>
      <c r="C886" s="4"/>
      <c r="D886" s="4"/>
      <c r="E886" s="4"/>
      <c r="F886" s="4"/>
      <c r="G886" s="4"/>
      <c r="H886" s="4"/>
      <c r="I886" s="4"/>
      <c r="J886" s="4"/>
      <c r="K886" s="4"/>
      <c r="L886" s="4"/>
      <c r="M886" s="4"/>
      <c r="N886" s="4"/>
      <c r="O886" s="4"/>
      <c r="P886" s="4"/>
      <c r="Q886" s="152"/>
      <c r="R886" s="152"/>
      <c r="S886" s="152"/>
      <c r="T886" s="152"/>
      <c r="U886" s="152"/>
      <c r="V886" s="152"/>
      <c r="W886" s="152"/>
      <c r="X886" s="152"/>
      <c r="Y886" s="152"/>
      <c r="Z886" s="152"/>
      <c r="AA886" s="152"/>
      <c r="AB886" s="152"/>
      <c r="AC886" s="152"/>
      <c r="AD886" s="152"/>
      <c r="AE886" s="152"/>
      <c r="AF886" s="160"/>
      <c r="AG886" s="160"/>
      <c r="AH886" s="160"/>
      <c r="AI886" s="160"/>
    </row>
    <row r="887" spans="1:35">
      <c r="A887" s="4"/>
      <c r="B887" s="4"/>
      <c r="C887" s="4"/>
      <c r="D887" s="4"/>
      <c r="E887" s="4"/>
      <c r="F887" s="4"/>
      <c r="G887" s="4"/>
      <c r="H887" s="4"/>
      <c r="I887" s="4"/>
      <c r="J887" s="4"/>
      <c r="K887" s="4"/>
      <c r="L887" s="4"/>
      <c r="M887" s="4"/>
      <c r="N887" s="4"/>
      <c r="O887" s="4"/>
      <c r="P887" s="4"/>
      <c r="Q887" s="152"/>
      <c r="R887" s="152"/>
      <c r="S887" s="152"/>
      <c r="T887" s="152"/>
      <c r="U887" s="152"/>
      <c r="V887" s="152"/>
      <c r="W887" s="152"/>
      <c r="X887" s="152"/>
      <c r="Y887" s="152"/>
      <c r="Z887" s="152"/>
      <c r="AA887" s="152"/>
      <c r="AB887" s="152"/>
      <c r="AC887" s="152"/>
      <c r="AD887" s="152"/>
      <c r="AE887" s="152"/>
      <c r="AF887" s="160"/>
      <c r="AG887" s="160"/>
      <c r="AH887" s="160"/>
      <c r="AI887" s="160"/>
    </row>
    <row r="888" spans="1:35">
      <c r="A888" s="4"/>
      <c r="B888" s="4"/>
      <c r="C888" s="4"/>
      <c r="D888" s="4"/>
      <c r="E888" s="4"/>
      <c r="F888" s="4"/>
      <c r="G888" s="4"/>
      <c r="H888" s="4"/>
      <c r="I888" s="4"/>
      <c r="J888" s="4"/>
      <c r="K888" s="4"/>
      <c r="L888" s="4"/>
      <c r="M888" s="4"/>
      <c r="N888" s="4"/>
      <c r="O888" s="4"/>
      <c r="P888" s="4"/>
      <c r="Q888" s="152"/>
      <c r="R888" s="152"/>
      <c r="S888" s="152"/>
      <c r="T888" s="152"/>
      <c r="U888" s="152"/>
      <c r="V888" s="152"/>
      <c r="W888" s="152"/>
      <c r="X888" s="152"/>
      <c r="Y888" s="152"/>
      <c r="Z888" s="152"/>
      <c r="AA888" s="152"/>
      <c r="AB888" s="152"/>
      <c r="AC888" s="152"/>
      <c r="AD888" s="152"/>
      <c r="AE888" s="152"/>
      <c r="AF888" s="160"/>
      <c r="AG888" s="160"/>
      <c r="AH888" s="160"/>
      <c r="AI888" s="160"/>
    </row>
    <row r="889" spans="1:35">
      <c r="A889" s="4"/>
      <c r="B889" s="4"/>
      <c r="C889" s="4"/>
      <c r="D889" s="4"/>
      <c r="E889" s="4"/>
      <c r="F889" s="4"/>
      <c r="G889" s="4"/>
      <c r="H889" s="4"/>
      <c r="I889" s="4"/>
      <c r="J889" s="4"/>
      <c r="K889" s="4"/>
      <c r="L889" s="4"/>
      <c r="M889" s="4"/>
      <c r="N889" s="4"/>
      <c r="O889" s="4"/>
      <c r="P889" s="4"/>
      <c r="Q889" s="152"/>
      <c r="R889" s="152"/>
      <c r="S889" s="152"/>
      <c r="T889" s="152"/>
      <c r="U889" s="152"/>
      <c r="V889" s="152"/>
      <c r="W889" s="152"/>
      <c r="X889" s="152"/>
      <c r="Y889" s="152"/>
      <c r="Z889" s="152"/>
      <c r="AA889" s="152"/>
      <c r="AB889" s="152"/>
      <c r="AC889" s="152"/>
      <c r="AD889" s="152"/>
      <c r="AE889" s="152"/>
      <c r="AF889" s="160"/>
      <c r="AG889" s="160"/>
      <c r="AH889" s="160"/>
      <c r="AI889" s="160"/>
    </row>
    <row r="890" spans="1:35">
      <c r="A890" s="4"/>
      <c r="B890" s="4"/>
      <c r="C890" s="4"/>
      <c r="D890" s="4"/>
      <c r="E890" s="4"/>
      <c r="F890" s="4"/>
      <c r="G890" s="4"/>
      <c r="H890" s="4"/>
      <c r="I890" s="4"/>
      <c r="J890" s="4"/>
      <c r="K890" s="4"/>
      <c r="L890" s="4"/>
      <c r="M890" s="4"/>
      <c r="N890" s="4"/>
      <c r="O890" s="4"/>
      <c r="P890" s="4"/>
      <c r="Q890" s="152"/>
      <c r="R890" s="152"/>
      <c r="S890" s="152"/>
      <c r="T890" s="152"/>
      <c r="U890" s="152"/>
      <c r="V890" s="152"/>
      <c r="W890" s="152"/>
      <c r="X890" s="152"/>
      <c r="Y890" s="152"/>
      <c r="Z890" s="152"/>
      <c r="AA890" s="152"/>
      <c r="AB890" s="152"/>
      <c r="AC890" s="152"/>
      <c r="AD890" s="152"/>
      <c r="AE890" s="152"/>
      <c r="AF890" s="160"/>
      <c r="AG890" s="160"/>
      <c r="AH890" s="160"/>
      <c r="AI890" s="160"/>
    </row>
    <row r="891" spans="1:35">
      <c r="A891" s="4"/>
      <c r="B891" s="4"/>
      <c r="C891" s="4"/>
      <c r="D891" s="4"/>
      <c r="E891" s="4"/>
      <c r="F891" s="4"/>
      <c r="G891" s="4"/>
      <c r="H891" s="4"/>
      <c r="I891" s="4"/>
      <c r="J891" s="4"/>
      <c r="K891" s="4"/>
      <c r="L891" s="4"/>
      <c r="M891" s="4"/>
      <c r="N891" s="4"/>
      <c r="O891" s="4"/>
      <c r="P891" s="4"/>
      <c r="Q891" s="152"/>
      <c r="R891" s="152"/>
      <c r="S891" s="152"/>
      <c r="T891" s="152"/>
      <c r="U891" s="152"/>
      <c r="V891" s="152"/>
      <c r="W891" s="152"/>
      <c r="X891" s="152"/>
      <c r="Y891" s="152"/>
      <c r="Z891" s="152"/>
      <c r="AA891" s="152"/>
      <c r="AB891" s="152"/>
      <c r="AC891" s="152"/>
      <c r="AD891" s="152"/>
      <c r="AE891" s="152"/>
      <c r="AF891" s="160"/>
      <c r="AG891" s="160"/>
      <c r="AH891" s="160"/>
      <c r="AI891" s="160"/>
    </row>
    <row r="892" spans="1:35">
      <c r="A892" s="4"/>
      <c r="B892" s="4"/>
      <c r="C892" s="4"/>
      <c r="D892" s="4"/>
      <c r="E892" s="4"/>
      <c r="F892" s="4"/>
      <c r="G892" s="4"/>
      <c r="H892" s="4"/>
      <c r="I892" s="4"/>
      <c r="J892" s="4"/>
      <c r="K892" s="4"/>
      <c r="L892" s="4"/>
      <c r="M892" s="4"/>
      <c r="N892" s="4"/>
      <c r="O892" s="4"/>
      <c r="P892" s="4"/>
      <c r="Q892" s="152"/>
      <c r="R892" s="152"/>
      <c r="S892" s="152"/>
      <c r="T892" s="152"/>
      <c r="U892" s="152"/>
      <c r="V892" s="152"/>
      <c r="W892" s="152"/>
      <c r="X892" s="152"/>
      <c r="Y892" s="152"/>
      <c r="Z892" s="152"/>
      <c r="AA892" s="152"/>
      <c r="AB892" s="152"/>
      <c r="AC892" s="152"/>
      <c r="AD892" s="152"/>
      <c r="AE892" s="152"/>
      <c r="AF892" s="160"/>
      <c r="AG892" s="160"/>
      <c r="AH892" s="160"/>
      <c r="AI892" s="160"/>
    </row>
    <row r="893" spans="1:35">
      <c r="A893" s="4"/>
      <c r="B893" s="4"/>
      <c r="C893" s="4"/>
      <c r="D893" s="4"/>
      <c r="E893" s="4"/>
      <c r="F893" s="4"/>
      <c r="G893" s="4"/>
      <c r="H893" s="4"/>
      <c r="I893" s="4"/>
      <c r="J893" s="4"/>
      <c r="K893" s="4"/>
      <c r="L893" s="4"/>
      <c r="M893" s="4"/>
      <c r="N893" s="4"/>
      <c r="O893" s="4"/>
      <c r="P893" s="4"/>
      <c r="Q893" s="152"/>
      <c r="R893" s="152"/>
      <c r="S893" s="152"/>
      <c r="T893" s="152"/>
      <c r="U893" s="152"/>
      <c r="V893" s="152"/>
      <c r="W893" s="152"/>
      <c r="X893" s="152"/>
      <c r="Y893" s="152"/>
      <c r="Z893" s="152"/>
      <c r="AA893" s="152"/>
      <c r="AB893" s="152"/>
      <c r="AC893" s="152"/>
      <c r="AD893" s="152"/>
      <c r="AE893" s="152"/>
      <c r="AF893" s="160"/>
      <c r="AG893" s="160"/>
      <c r="AH893" s="160"/>
      <c r="AI893" s="160"/>
    </row>
    <row r="894" spans="1:35">
      <c r="A894" s="4"/>
      <c r="B894" s="4"/>
      <c r="C894" s="4"/>
      <c r="D894" s="4"/>
      <c r="E894" s="4"/>
      <c r="F894" s="4"/>
      <c r="G894" s="4"/>
      <c r="H894" s="4"/>
      <c r="I894" s="4"/>
      <c r="J894" s="4"/>
      <c r="K894" s="4"/>
      <c r="L894" s="4"/>
      <c r="M894" s="4"/>
      <c r="N894" s="4"/>
      <c r="O894" s="4"/>
      <c r="P894" s="4"/>
      <c r="Q894" s="152"/>
      <c r="R894" s="152"/>
      <c r="S894" s="152"/>
      <c r="T894" s="152"/>
      <c r="U894" s="152"/>
      <c r="V894" s="152"/>
      <c r="W894" s="152"/>
      <c r="X894" s="152"/>
      <c r="Y894" s="152"/>
      <c r="Z894" s="152"/>
      <c r="AA894" s="152"/>
      <c r="AB894" s="152"/>
      <c r="AC894" s="152"/>
      <c r="AD894" s="152"/>
      <c r="AE894" s="152"/>
      <c r="AF894" s="160"/>
      <c r="AG894" s="160"/>
      <c r="AH894" s="160"/>
      <c r="AI894" s="160"/>
    </row>
    <row r="895" spans="1:35">
      <c r="A895" s="4"/>
      <c r="B895" s="4"/>
      <c r="C895" s="4"/>
      <c r="D895" s="4"/>
      <c r="E895" s="4"/>
      <c r="F895" s="4"/>
      <c r="G895" s="4"/>
      <c r="H895" s="4"/>
      <c r="I895" s="4"/>
      <c r="J895" s="4"/>
      <c r="K895" s="4"/>
      <c r="L895" s="4"/>
      <c r="M895" s="4"/>
      <c r="N895" s="4"/>
      <c r="O895" s="4"/>
      <c r="P895" s="4"/>
      <c r="Q895" s="152"/>
      <c r="R895" s="152"/>
      <c r="S895" s="152"/>
      <c r="T895" s="152"/>
      <c r="U895" s="152"/>
      <c r="V895" s="152"/>
      <c r="W895" s="152"/>
      <c r="X895" s="152"/>
      <c r="Y895" s="152"/>
      <c r="Z895" s="152"/>
      <c r="AA895" s="152"/>
      <c r="AB895" s="152"/>
      <c r="AC895" s="152"/>
      <c r="AD895" s="152"/>
      <c r="AE895" s="152"/>
      <c r="AF895" s="160"/>
      <c r="AG895" s="160"/>
      <c r="AH895" s="160"/>
      <c r="AI895" s="160"/>
    </row>
    <row r="896" spans="1:35">
      <c r="A896" s="4"/>
      <c r="B896" s="4"/>
      <c r="C896" s="4"/>
      <c r="D896" s="4"/>
      <c r="E896" s="4"/>
      <c r="F896" s="4"/>
      <c r="G896" s="4"/>
      <c r="H896" s="4"/>
      <c r="I896" s="4"/>
      <c r="J896" s="4"/>
      <c r="K896" s="4"/>
      <c r="L896" s="4"/>
      <c r="M896" s="4"/>
      <c r="N896" s="4"/>
      <c r="O896" s="4"/>
      <c r="P896" s="4"/>
      <c r="Q896" s="152"/>
      <c r="R896" s="152"/>
      <c r="S896" s="152"/>
      <c r="T896" s="152"/>
      <c r="U896" s="152"/>
      <c r="V896" s="152"/>
      <c r="W896" s="152"/>
      <c r="X896" s="152"/>
      <c r="Y896" s="152"/>
      <c r="Z896" s="152"/>
      <c r="AA896" s="152"/>
      <c r="AB896" s="152"/>
      <c r="AC896" s="152"/>
      <c r="AD896" s="152"/>
      <c r="AE896" s="152"/>
      <c r="AF896" s="160"/>
      <c r="AG896" s="160"/>
      <c r="AH896" s="160"/>
      <c r="AI896" s="160"/>
    </row>
    <row r="897" spans="1:35">
      <c r="A897" s="4"/>
      <c r="B897" s="4"/>
      <c r="C897" s="4"/>
      <c r="D897" s="4"/>
      <c r="E897" s="4"/>
      <c r="F897" s="4"/>
      <c r="G897" s="4"/>
      <c r="H897" s="4"/>
      <c r="I897" s="4"/>
      <c r="J897" s="4"/>
      <c r="K897" s="4"/>
      <c r="L897" s="4"/>
      <c r="M897" s="4"/>
      <c r="N897" s="4"/>
      <c r="O897" s="4"/>
      <c r="P897" s="4"/>
      <c r="Q897" s="152"/>
      <c r="R897" s="152"/>
      <c r="S897" s="152"/>
      <c r="T897" s="152"/>
      <c r="U897" s="152"/>
      <c r="V897" s="152"/>
      <c r="W897" s="152"/>
      <c r="X897" s="152"/>
      <c r="Y897" s="152"/>
      <c r="Z897" s="152"/>
      <c r="AA897" s="152"/>
      <c r="AB897" s="152"/>
      <c r="AC897" s="152"/>
      <c r="AD897" s="152"/>
      <c r="AE897" s="152"/>
      <c r="AF897" s="160"/>
      <c r="AG897" s="160"/>
      <c r="AH897" s="160"/>
      <c r="AI897" s="160"/>
    </row>
    <row r="898" spans="1:35">
      <c r="A898" s="4"/>
      <c r="B898" s="4"/>
      <c r="C898" s="4"/>
      <c r="D898" s="4"/>
      <c r="E898" s="4"/>
      <c r="F898" s="4"/>
      <c r="G898" s="4"/>
      <c r="H898" s="4"/>
      <c r="I898" s="4"/>
      <c r="J898" s="4"/>
      <c r="K898" s="4"/>
      <c r="L898" s="4"/>
      <c r="M898" s="4"/>
      <c r="N898" s="4"/>
      <c r="O898" s="4"/>
      <c r="P898" s="4"/>
      <c r="Q898" s="152"/>
      <c r="R898" s="152"/>
      <c r="S898" s="152"/>
      <c r="T898" s="152"/>
      <c r="U898" s="152"/>
      <c r="V898" s="152"/>
      <c r="W898" s="152"/>
      <c r="X898" s="152"/>
      <c r="Y898" s="152"/>
      <c r="Z898" s="152"/>
      <c r="AA898" s="152"/>
      <c r="AB898" s="152"/>
      <c r="AC898" s="152"/>
      <c r="AD898" s="152"/>
      <c r="AE898" s="152"/>
      <c r="AF898" s="160"/>
      <c r="AG898" s="160"/>
      <c r="AH898" s="160"/>
      <c r="AI898" s="160"/>
    </row>
    <row r="899" spans="1:35">
      <c r="A899" s="4"/>
      <c r="B899" s="4"/>
      <c r="C899" s="4"/>
      <c r="D899" s="4"/>
      <c r="E899" s="4"/>
      <c r="F899" s="4"/>
      <c r="G899" s="4"/>
      <c r="H899" s="4"/>
      <c r="I899" s="4"/>
      <c r="J899" s="4"/>
      <c r="K899" s="4"/>
      <c r="L899" s="4"/>
      <c r="M899" s="4"/>
      <c r="N899" s="4"/>
      <c r="O899" s="4"/>
      <c r="P899" s="4"/>
      <c r="Q899" s="152"/>
      <c r="R899" s="152"/>
      <c r="S899" s="152"/>
      <c r="T899" s="152"/>
      <c r="U899" s="152"/>
      <c r="V899" s="152"/>
      <c r="W899" s="152"/>
      <c r="X899" s="152"/>
      <c r="Y899" s="152"/>
      <c r="Z899" s="152"/>
      <c r="AA899" s="152"/>
      <c r="AB899" s="152"/>
      <c r="AC899" s="152"/>
      <c r="AD899" s="152"/>
      <c r="AE899" s="152"/>
      <c r="AF899" s="160"/>
      <c r="AG899" s="160"/>
      <c r="AH899" s="160"/>
      <c r="AI899" s="160"/>
    </row>
    <row r="900" spans="1:35">
      <c r="A900" s="4"/>
      <c r="B900" s="4"/>
      <c r="C900" s="4"/>
      <c r="D900" s="4"/>
      <c r="E900" s="4"/>
      <c r="F900" s="4"/>
      <c r="G900" s="4"/>
      <c r="H900" s="4"/>
      <c r="I900" s="4"/>
      <c r="J900" s="4"/>
      <c r="K900" s="4"/>
      <c r="L900" s="4"/>
      <c r="M900" s="4"/>
      <c r="N900" s="4"/>
      <c r="O900" s="4"/>
      <c r="P900" s="4"/>
      <c r="Q900" s="152"/>
      <c r="R900" s="152"/>
      <c r="S900" s="152"/>
      <c r="T900" s="152"/>
      <c r="U900" s="152"/>
      <c r="V900" s="152"/>
      <c r="W900" s="152"/>
      <c r="X900" s="152"/>
      <c r="Y900" s="152"/>
      <c r="Z900" s="152"/>
      <c r="AA900" s="152"/>
      <c r="AB900" s="152"/>
      <c r="AC900" s="152"/>
      <c r="AD900" s="152"/>
      <c r="AE900" s="152"/>
      <c r="AF900" s="160"/>
      <c r="AG900" s="160"/>
      <c r="AH900" s="160"/>
      <c r="AI900" s="160"/>
    </row>
    <row r="901" spans="1:35">
      <c r="A901" s="4"/>
      <c r="B901" s="4"/>
      <c r="C901" s="4"/>
      <c r="D901" s="4"/>
      <c r="E901" s="4"/>
      <c r="F901" s="4"/>
      <c r="G901" s="4"/>
      <c r="H901" s="4"/>
      <c r="I901" s="4"/>
      <c r="J901" s="4"/>
      <c r="K901" s="4"/>
      <c r="L901" s="4"/>
      <c r="M901" s="4"/>
      <c r="N901" s="4"/>
      <c r="O901" s="4"/>
      <c r="P901" s="4"/>
      <c r="Q901" s="152"/>
      <c r="R901" s="152"/>
      <c r="S901" s="152"/>
      <c r="T901" s="152"/>
      <c r="U901" s="152"/>
      <c r="V901" s="152"/>
      <c r="W901" s="152"/>
      <c r="X901" s="152"/>
      <c r="Y901" s="152"/>
      <c r="Z901" s="152"/>
      <c r="AA901" s="152"/>
      <c r="AB901" s="152"/>
      <c r="AC901" s="152"/>
      <c r="AD901" s="152"/>
      <c r="AE901" s="152"/>
      <c r="AF901" s="160"/>
      <c r="AG901" s="160"/>
      <c r="AH901" s="160"/>
      <c r="AI901" s="160"/>
    </row>
    <row r="902" spans="1:35">
      <c r="A902" s="4"/>
      <c r="B902" s="4"/>
      <c r="C902" s="4"/>
      <c r="D902" s="4"/>
      <c r="E902" s="4"/>
      <c r="F902" s="4"/>
      <c r="G902" s="4"/>
      <c r="H902" s="4"/>
      <c r="I902" s="4"/>
      <c r="J902" s="4"/>
      <c r="K902" s="4"/>
      <c r="L902" s="4"/>
      <c r="M902" s="4"/>
      <c r="N902" s="4"/>
      <c r="O902" s="4"/>
      <c r="P902" s="4"/>
      <c r="Q902" s="152"/>
      <c r="R902" s="152"/>
      <c r="S902" s="152"/>
      <c r="T902" s="152"/>
      <c r="U902" s="152"/>
      <c r="V902" s="152"/>
      <c r="W902" s="152"/>
      <c r="X902" s="152"/>
      <c r="Y902" s="152"/>
      <c r="Z902" s="152"/>
      <c r="AA902" s="152"/>
      <c r="AB902" s="152"/>
      <c r="AC902" s="152"/>
      <c r="AD902" s="152"/>
      <c r="AE902" s="152"/>
      <c r="AF902" s="160"/>
      <c r="AG902" s="160"/>
      <c r="AH902" s="160"/>
      <c r="AI902" s="160"/>
    </row>
    <row r="903" spans="1:35">
      <c r="A903" s="4"/>
      <c r="B903" s="4"/>
      <c r="C903" s="4"/>
      <c r="D903" s="4"/>
      <c r="E903" s="4"/>
      <c r="F903" s="4"/>
      <c r="G903" s="4"/>
      <c r="H903" s="4"/>
      <c r="I903" s="4"/>
      <c r="J903" s="4"/>
      <c r="K903" s="4"/>
      <c r="L903" s="4"/>
      <c r="M903" s="4"/>
      <c r="N903" s="4"/>
      <c r="O903" s="4"/>
      <c r="P903" s="4"/>
      <c r="Q903" s="152"/>
      <c r="R903" s="152"/>
      <c r="S903" s="152"/>
      <c r="T903" s="152"/>
      <c r="U903" s="152"/>
      <c r="V903" s="152"/>
      <c r="W903" s="152"/>
      <c r="X903" s="152"/>
      <c r="Y903" s="152"/>
      <c r="Z903" s="152"/>
      <c r="AA903" s="152"/>
      <c r="AB903" s="152"/>
      <c r="AC903" s="152"/>
      <c r="AD903" s="152"/>
      <c r="AE903" s="152"/>
      <c r="AF903" s="160"/>
      <c r="AG903" s="160"/>
      <c r="AH903" s="160"/>
      <c r="AI903" s="160"/>
    </row>
    <row r="904" spans="1:35">
      <c r="A904" s="4"/>
      <c r="B904" s="4"/>
      <c r="C904" s="4"/>
      <c r="D904" s="4"/>
      <c r="E904" s="4"/>
      <c r="F904" s="4"/>
      <c r="G904" s="4"/>
      <c r="H904" s="4"/>
      <c r="I904" s="4"/>
      <c r="J904" s="4"/>
      <c r="K904" s="4"/>
      <c r="L904" s="4"/>
      <c r="M904" s="4"/>
      <c r="N904" s="4"/>
      <c r="O904" s="4"/>
      <c r="P904" s="4"/>
      <c r="Q904" s="152"/>
      <c r="R904" s="152"/>
      <c r="S904" s="152"/>
      <c r="T904" s="152"/>
      <c r="U904" s="152"/>
      <c r="V904" s="152"/>
      <c r="W904" s="152"/>
      <c r="X904" s="152"/>
      <c r="Y904" s="152"/>
      <c r="Z904" s="152"/>
      <c r="AA904" s="152"/>
      <c r="AB904" s="152"/>
      <c r="AC904" s="152"/>
      <c r="AD904" s="152"/>
      <c r="AE904" s="152"/>
      <c r="AF904" s="160"/>
      <c r="AG904" s="160"/>
      <c r="AH904" s="160"/>
      <c r="AI904" s="160"/>
    </row>
    <row r="905" spans="1:35">
      <c r="A905" s="4"/>
      <c r="B905" s="4"/>
      <c r="C905" s="4"/>
      <c r="D905" s="4"/>
      <c r="E905" s="4"/>
      <c r="F905" s="4"/>
      <c r="G905" s="4"/>
      <c r="H905" s="4"/>
      <c r="I905" s="4"/>
      <c r="J905" s="4"/>
      <c r="K905" s="4"/>
      <c r="L905" s="4"/>
      <c r="M905" s="4"/>
      <c r="N905" s="4"/>
      <c r="O905" s="4"/>
      <c r="P905" s="4"/>
      <c r="Q905" s="152"/>
      <c r="R905" s="152"/>
      <c r="S905" s="152"/>
      <c r="T905" s="152"/>
      <c r="U905" s="152"/>
      <c r="V905" s="152"/>
      <c r="W905" s="152"/>
      <c r="X905" s="152"/>
      <c r="Y905" s="152"/>
      <c r="Z905" s="152"/>
      <c r="AA905" s="152"/>
      <c r="AB905" s="152"/>
      <c r="AC905" s="152"/>
      <c r="AD905" s="152"/>
      <c r="AE905" s="152"/>
      <c r="AF905" s="160"/>
      <c r="AG905" s="160"/>
      <c r="AH905" s="160"/>
      <c r="AI905" s="160"/>
    </row>
    <row r="906" spans="1:35">
      <c r="A906" s="4"/>
      <c r="B906" s="4"/>
      <c r="C906" s="4"/>
      <c r="D906" s="4"/>
      <c r="E906" s="4"/>
      <c r="F906" s="4"/>
      <c r="G906" s="4"/>
      <c r="H906" s="4"/>
      <c r="I906" s="4"/>
      <c r="J906" s="4"/>
      <c r="K906" s="4"/>
      <c r="L906" s="4"/>
      <c r="M906" s="4"/>
      <c r="N906" s="4"/>
      <c r="O906" s="4"/>
      <c r="P906" s="4"/>
      <c r="Q906" s="152"/>
      <c r="R906" s="152"/>
      <c r="S906" s="152"/>
      <c r="T906" s="152"/>
      <c r="U906" s="152"/>
      <c r="V906" s="152"/>
      <c r="W906" s="152"/>
      <c r="X906" s="152"/>
      <c r="Y906" s="152"/>
      <c r="Z906" s="152"/>
      <c r="AA906" s="152"/>
      <c r="AB906" s="152"/>
      <c r="AC906" s="152"/>
      <c r="AD906" s="152"/>
      <c r="AE906" s="152"/>
      <c r="AF906" s="160"/>
      <c r="AG906" s="160"/>
      <c r="AH906" s="160"/>
      <c r="AI906" s="160"/>
    </row>
    <row r="907" spans="1:35">
      <c r="A907" s="4"/>
      <c r="B907" s="4"/>
      <c r="C907" s="4"/>
      <c r="D907" s="4"/>
      <c r="E907" s="4"/>
      <c r="F907" s="4"/>
      <c r="G907" s="4"/>
      <c r="H907" s="4"/>
      <c r="I907" s="4"/>
      <c r="J907" s="4"/>
      <c r="K907" s="4"/>
      <c r="L907" s="4"/>
      <c r="M907" s="4"/>
      <c r="N907" s="4"/>
      <c r="O907" s="4"/>
      <c r="P907" s="4"/>
      <c r="Q907" s="152"/>
      <c r="R907" s="152"/>
      <c r="S907" s="152"/>
      <c r="T907" s="152"/>
      <c r="U907" s="152"/>
      <c r="V907" s="152"/>
      <c r="W907" s="152"/>
      <c r="X907" s="152"/>
      <c r="Y907" s="152"/>
      <c r="Z907" s="152"/>
      <c r="AA907" s="152"/>
      <c r="AB907" s="152"/>
      <c r="AC907" s="152"/>
      <c r="AD907" s="152"/>
      <c r="AE907" s="152"/>
      <c r="AF907" s="160"/>
      <c r="AG907" s="160"/>
      <c r="AH907" s="160"/>
      <c r="AI907" s="160"/>
    </row>
    <row r="908" spans="1:35">
      <c r="A908" s="4"/>
      <c r="B908" s="4"/>
      <c r="C908" s="4"/>
      <c r="D908" s="4"/>
      <c r="E908" s="4"/>
      <c r="F908" s="4"/>
      <c r="G908" s="4"/>
      <c r="H908" s="4"/>
      <c r="I908" s="4"/>
      <c r="J908" s="4"/>
      <c r="K908" s="4"/>
      <c r="L908" s="4"/>
      <c r="M908" s="4"/>
      <c r="N908" s="4"/>
      <c r="O908" s="4"/>
      <c r="P908" s="4"/>
      <c r="Q908" s="152"/>
      <c r="R908" s="152"/>
      <c r="S908" s="152"/>
      <c r="T908" s="152"/>
      <c r="U908" s="152"/>
      <c r="V908" s="152"/>
      <c r="W908" s="152"/>
      <c r="X908" s="152"/>
      <c r="Y908" s="152"/>
      <c r="Z908" s="152"/>
      <c r="AA908" s="152"/>
      <c r="AB908" s="152"/>
      <c r="AC908" s="152"/>
      <c r="AD908" s="152"/>
      <c r="AE908" s="152"/>
      <c r="AF908" s="160"/>
      <c r="AG908" s="160"/>
      <c r="AH908" s="160"/>
      <c r="AI908" s="160"/>
    </row>
    <row r="909" spans="1:35">
      <c r="A909" s="4"/>
      <c r="B909" s="4"/>
      <c r="C909" s="4"/>
      <c r="D909" s="4"/>
      <c r="E909" s="4"/>
      <c r="F909" s="4"/>
      <c r="G909" s="4"/>
      <c r="H909" s="4"/>
      <c r="I909" s="4"/>
      <c r="J909" s="4"/>
      <c r="K909" s="4"/>
      <c r="L909" s="4"/>
      <c r="M909" s="4"/>
      <c r="N909" s="4"/>
      <c r="O909" s="4"/>
      <c r="P909" s="4"/>
      <c r="Q909" s="152"/>
      <c r="R909" s="152"/>
      <c r="S909" s="152"/>
      <c r="T909" s="152"/>
      <c r="U909" s="152"/>
      <c r="V909" s="152"/>
      <c r="W909" s="152"/>
      <c r="X909" s="152"/>
      <c r="Y909" s="152"/>
      <c r="Z909" s="152"/>
      <c r="AA909" s="152"/>
      <c r="AB909" s="152"/>
      <c r="AC909" s="152"/>
      <c r="AD909" s="152"/>
      <c r="AE909" s="152"/>
      <c r="AF909" s="160"/>
      <c r="AG909" s="160"/>
      <c r="AH909" s="160"/>
      <c r="AI909" s="160"/>
    </row>
    <row r="910" spans="1:35">
      <c r="A910" s="4"/>
      <c r="B910" s="4"/>
      <c r="C910" s="4"/>
      <c r="D910" s="4"/>
      <c r="E910" s="4"/>
      <c r="F910" s="4"/>
      <c r="G910" s="4"/>
      <c r="H910" s="4"/>
      <c r="I910" s="4"/>
      <c r="J910" s="4"/>
      <c r="K910" s="4"/>
      <c r="L910" s="4"/>
      <c r="M910" s="4"/>
      <c r="N910" s="4"/>
      <c r="O910" s="4"/>
      <c r="P910" s="4"/>
      <c r="Q910" s="152"/>
      <c r="R910" s="152"/>
      <c r="S910" s="152"/>
      <c r="T910" s="152"/>
      <c r="U910" s="152"/>
      <c r="V910" s="152"/>
      <c r="W910" s="152"/>
      <c r="X910" s="152"/>
      <c r="Y910" s="152"/>
      <c r="Z910" s="152"/>
      <c r="AA910" s="152"/>
      <c r="AB910" s="152"/>
      <c r="AC910" s="152"/>
      <c r="AD910" s="152"/>
      <c r="AE910" s="152"/>
      <c r="AF910" s="160"/>
      <c r="AG910" s="160"/>
      <c r="AH910" s="160"/>
      <c r="AI910" s="160"/>
    </row>
    <row r="911" spans="1:35">
      <c r="A911" s="4"/>
      <c r="B911" s="4"/>
      <c r="C911" s="4"/>
      <c r="D911" s="4"/>
      <c r="E911" s="4"/>
      <c r="F911" s="4"/>
      <c r="G911" s="4"/>
      <c r="H911" s="4"/>
      <c r="I911" s="4"/>
      <c r="J911" s="4"/>
      <c r="K911" s="4"/>
      <c r="L911" s="4"/>
      <c r="M911" s="4"/>
      <c r="N911" s="4"/>
      <c r="O911" s="4"/>
      <c r="P911" s="4"/>
      <c r="Q911" s="152"/>
      <c r="R911" s="152"/>
      <c r="S911" s="152"/>
      <c r="T911" s="152"/>
      <c r="U911" s="152"/>
      <c r="V911" s="152"/>
      <c r="W911" s="152"/>
      <c r="X911" s="152"/>
      <c r="Y911" s="152"/>
      <c r="Z911" s="152"/>
      <c r="AA911" s="152"/>
      <c r="AB911" s="152"/>
      <c r="AC911" s="152"/>
      <c r="AD911" s="152"/>
      <c r="AE911" s="152"/>
      <c r="AF911" s="160"/>
      <c r="AG911" s="160"/>
      <c r="AH911" s="160"/>
      <c r="AI911" s="160"/>
    </row>
    <row r="912" spans="1:35">
      <c r="A912" s="4"/>
      <c r="B912" s="4"/>
      <c r="C912" s="4"/>
      <c r="D912" s="4"/>
      <c r="E912" s="4"/>
      <c r="F912" s="4"/>
      <c r="G912" s="4"/>
      <c r="H912" s="4"/>
      <c r="I912" s="4"/>
      <c r="J912" s="4"/>
      <c r="K912" s="4"/>
      <c r="L912" s="4"/>
      <c r="M912" s="4"/>
      <c r="N912" s="4"/>
      <c r="O912" s="4"/>
      <c r="P912" s="4"/>
      <c r="Q912" s="152"/>
      <c r="R912" s="152"/>
      <c r="S912" s="152"/>
      <c r="T912" s="152"/>
      <c r="U912" s="152"/>
      <c r="V912" s="152"/>
      <c r="W912" s="152"/>
      <c r="X912" s="152"/>
      <c r="Y912" s="152"/>
      <c r="Z912" s="152"/>
      <c r="AA912" s="152"/>
      <c r="AB912" s="152"/>
      <c r="AC912" s="152"/>
      <c r="AD912" s="152"/>
      <c r="AE912" s="152"/>
      <c r="AF912" s="160"/>
      <c r="AG912" s="160"/>
      <c r="AH912" s="160"/>
      <c r="AI912" s="160"/>
    </row>
    <row r="913" spans="1:35">
      <c r="A913" s="4"/>
      <c r="B913" s="4"/>
      <c r="C913" s="4"/>
      <c r="D913" s="4"/>
      <c r="E913" s="4"/>
      <c r="F913" s="4"/>
      <c r="G913" s="4"/>
      <c r="H913" s="4"/>
      <c r="I913" s="4"/>
      <c r="J913" s="4"/>
      <c r="K913" s="4"/>
      <c r="L913" s="4"/>
      <c r="M913" s="4"/>
      <c r="N913" s="4"/>
      <c r="O913" s="4"/>
      <c r="P913" s="4"/>
      <c r="Q913" s="152"/>
      <c r="R913" s="152"/>
      <c r="S913" s="152"/>
      <c r="T913" s="152"/>
      <c r="U913" s="152"/>
      <c r="V913" s="152"/>
      <c r="W913" s="152"/>
      <c r="X913" s="152"/>
      <c r="Y913" s="152"/>
      <c r="Z913" s="152"/>
      <c r="AA913" s="152"/>
      <c r="AB913" s="152"/>
      <c r="AC913" s="152"/>
      <c r="AD913" s="152"/>
      <c r="AE913" s="152"/>
      <c r="AF913" s="160"/>
      <c r="AG913" s="160"/>
      <c r="AH913" s="160"/>
      <c r="AI913" s="160"/>
    </row>
    <row r="914" spans="1:35">
      <c r="A914" s="4"/>
      <c r="B914" s="4"/>
      <c r="C914" s="4"/>
      <c r="D914" s="4"/>
      <c r="E914" s="4"/>
      <c r="F914" s="4"/>
      <c r="G914" s="4"/>
      <c r="H914" s="4"/>
      <c r="I914" s="4"/>
      <c r="J914" s="4"/>
      <c r="K914" s="4"/>
      <c r="L914" s="4"/>
      <c r="M914" s="4"/>
      <c r="N914" s="4"/>
      <c r="O914" s="4"/>
      <c r="P914" s="4"/>
      <c r="Q914" s="152"/>
      <c r="R914" s="152"/>
      <c r="S914" s="152"/>
      <c r="T914" s="152"/>
      <c r="U914" s="152"/>
      <c r="V914" s="152"/>
      <c r="W914" s="152"/>
      <c r="X914" s="152"/>
      <c r="Y914" s="152"/>
      <c r="Z914" s="152"/>
      <c r="AA914" s="152"/>
      <c r="AB914" s="152"/>
      <c r="AC914" s="152"/>
      <c r="AD914" s="152"/>
      <c r="AE914" s="152"/>
      <c r="AF914" s="160"/>
      <c r="AG914" s="160"/>
      <c r="AH914" s="160"/>
      <c r="AI914" s="160"/>
    </row>
    <row r="915" spans="1:35">
      <c r="A915" s="4"/>
      <c r="B915" s="4"/>
      <c r="C915" s="4"/>
      <c r="D915" s="4"/>
      <c r="E915" s="4"/>
      <c r="F915" s="4"/>
      <c r="G915" s="4"/>
      <c r="H915" s="4"/>
      <c r="I915" s="4"/>
      <c r="J915" s="4"/>
      <c r="K915" s="4"/>
      <c r="L915" s="4"/>
      <c r="M915" s="4"/>
      <c r="N915" s="4"/>
      <c r="O915" s="4"/>
      <c r="P915" s="4"/>
      <c r="Q915" s="152"/>
      <c r="R915" s="152"/>
      <c r="S915" s="152"/>
      <c r="T915" s="152"/>
      <c r="U915" s="152"/>
      <c r="V915" s="152"/>
      <c r="W915" s="152"/>
      <c r="X915" s="152"/>
      <c r="Y915" s="152"/>
      <c r="Z915" s="152"/>
      <c r="AA915" s="152"/>
      <c r="AB915" s="152"/>
      <c r="AC915" s="152"/>
      <c r="AD915" s="152"/>
      <c r="AE915" s="152"/>
      <c r="AF915" s="160"/>
      <c r="AG915" s="160"/>
      <c r="AH915" s="160"/>
      <c r="AI915" s="160"/>
    </row>
    <row r="916" spans="1:35">
      <c r="A916" s="4"/>
      <c r="B916" s="4"/>
      <c r="C916" s="4"/>
      <c r="D916" s="4"/>
      <c r="E916" s="4"/>
      <c r="F916" s="4"/>
      <c r="G916" s="4"/>
      <c r="H916" s="4"/>
      <c r="I916" s="4"/>
      <c r="J916" s="4"/>
      <c r="K916" s="4"/>
      <c r="L916" s="4"/>
      <c r="M916" s="4"/>
      <c r="N916" s="4"/>
      <c r="O916" s="4"/>
      <c r="P916" s="4"/>
      <c r="Q916" s="152"/>
      <c r="R916" s="152"/>
      <c r="S916" s="152"/>
      <c r="T916" s="152"/>
      <c r="U916" s="152"/>
      <c r="V916" s="152"/>
      <c r="W916" s="152"/>
      <c r="X916" s="152"/>
      <c r="Y916" s="152"/>
      <c r="Z916" s="152"/>
      <c r="AA916" s="152"/>
      <c r="AB916" s="152"/>
      <c r="AC916" s="152"/>
      <c r="AD916" s="152"/>
      <c r="AE916" s="152"/>
      <c r="AF916" s="160"/>
      <c r="AG916" s="160"/>
      <c r="AH916" s="160"/>
      <c r="AI916" s="160"/>
    </row>
    <row r="917" spans="1:35">
      <c r="A917" s="4"/>
      <c r="B917" s="4"/>
      <c r="C917" s="4"/>
      <c r="D917" s="4"/>
      <c r="E917" s="4"/>
      <c r="F917" s="4"/>
      <c r="G917" s="4"/>
      <c r="H917" s="4"/>
      <c r="I917" s="4"/>
      <c r="J917" s="4"/>
      <c r="K917" s="4"/>
      <c r="L917" s="4"/>
      <c r="M917" s="4"/>
      <c r="N917" s="4"/>
      <c r="O917" s="4"/>
      <c r="P917" s="4"/>
      <c r="Q917" s="152"/>
      <c r="R917" s="152"/>
      <c r="S917" s="152"/>
      <c r="T917" s="152"/>
      <c r="U917" s="152"/>
      <c r="V917" s="152"/>
      <c r="W917" s="152"/>
      <c r="X917" s="152"/>
      <c r="Y917" s="152"/>
      <c r="Z917" s="152"/>
      <c r="AA917" s="152"/>
      <c r="AB917" s="152"/>
      <c r="AC917" s="152"/>
      <c r="AD917" s="152"/>
      <c r="AE917" s="152"/>
      <c r="AF917" s="160"/>
      <c r="AG917" s="160"/>
      <c r="AH917" s="160"/>
      <c r="AI917" s="160"/>
    </row>
    <row r="918" spans="1:35">
      <c r="A918" s="4"/>
      <c r="B918" s="4"/>
      <c r="C918" s="4"/>
      <c r="D918" s="4"/>
      <c r="E918" s="4"/>
      <c r="F918" s="4"/>
      <c r="G918" s="4"/>
      <c r="H918" s="4"/>
      <c r="I918" s="4"/>
      <c r="J918" s="4"/>
      <c r="K918" s="4"/>
      <c r="L918" s="4"/>
      <c r="M918" s="4"/>
      <c r="N918" s="4"/>
      <c r="O918" s="4"/>
      <c r="P918" s="4"/>
      <c r="Q918" s="152"/>
      <c r="R918" s="152"/>
      <c r="S918" s="152"/>
      <c r="T918" s="152"/>
      <c r="U918" s="152"/>
      <c r="V918" s="152"/>
      <c r="W918" s="152"/>
      <c r="X918" s="152"/>
      <c r="Y918" s="152"/>
      <c r="Z918" s="152"/>
      <c r="AA918" s="152"/>
      <c r="AB918" s="152"/>
      <c r="AC918" s="152"/>
      <c r="AD918" s="152"/>
      <c r="AE918" s="152"/>
      <c r="AF918" s="160"/>
      <c r="AG918" s="160"/>
      <c r="AH918" s="160"/>
      <c r="AI918" s="160"/>
    </row>
    <row r="919" spans="1:35">
      <c r="A919" s="4"/>
      <c r="B919" s="4"/>
      <c r="C919" s="4"/>
      <c r="D919" s="4"/>
      <c r="E919" s="4"/>
      <c r="F919" s="4"/>
      <c r="G919" s="4"/>
      <c r="H919" s="4"/>
      <c r="I919" s="4"/>
      <c r="J919" s="4"/>
      <c r="K919" s="4"/>
      <c r="L919" s="4"/>
      <c r="M919" s="4"/>
      <c r="N919" s="4"/>
      <c r="O919" s="4"/>
      <c r="P919" s="4"/>
      <c r="Q919" s="152"/>
      <c r="R919" s="152"/>
      <c r="S919" s="152"/>
      <c r="T919" s="152"/>
      <c r="U919" s="152"/>
      <c r="V919" s="152"/>
      <c r="W919" s="152"/>
      <c r="X919" s="152"/>
      <c r="Y919" s="152"/>
      <c r="Z919" s="152"/>
      <c r="AA919" s="152"/>
      <c r="AB919" s="152"/>
      <c r="AC919" s="152"/>
      <c r="AD919" s="152"/>
      <c r="AE919" s="152"/>
      <c r="AF919" s="160"/>
      <c r="AG919" s="160"/>
      <c r="AH919" s="160"/>
      <c r="AI919" s="160"/>
    </row>
    <row r="920" spans="1:35">
      <c r="A920" s="4"/>
      <c r="B920" s="4"/>
      <c r="C920" s="4"/>
      <c r="D920" s="4"/>
      <c r="E920" s="4"/>
      <c r="F920" s="4"/>
      <c r="G920" s="4"/>
      <c r="H920" s="4"/>
      <c r="I920" s="4"/>
      <c r="J920" s="4"/>
      <c r="K920" s="4"/>
      <c r="L920" s="4"/>
      <c r="M920" s="4"/>
      <c r="N920" s="4"/>
      <c r="O920" s="4"/>
      <c r="P920" s="4"/>
      <c r="Q920" s="152"/>
      <c r="R920" s="152"/>
      <c r="S920" s="152"/>
      <c r="T920" s="152"/>
      <c r="U920" s="152"/>
      <c r="V920" s="152"/>
      <c r="W920" s="152"/>
      <c r="X920" s="152"/>
      <c r="Y920" s="152"/>
      <c r="Z920" s="152"/>
      <c r="AA920" s="152"/>
      <c r="AB920" s="152"/>
      <c r="AC920" s="152"/>
      <c r="AD920" s="152"/>
      <c r="AE920" s="152"/>
      <c r="AF920" s="160"/>
      <c r="AG920" s="160"/>
      <c r="AH920" s="160"/>
      <c r="AI920" s="160"/>
    </row>
    <row r="921" spans="1:35">
      <c r="A921" s="4"/>
      <c r="B921" s="4"/>
      <c r="C921" s="4"/>
      <c r="D921" s="4"/>
      <c r="E921" s="4"/>
      <c r="F921" s="4"/>
      <c r="G921" s="4"/>
      <c r="H921" s="4"/>
      <c r="I921" s="4"/>
      <c r="J921" s="4"/>
      <c r="K921" s="4"/>
      <c r="L921" s="4"/>
      <c r="M921" s="4"/>
      <c r="N921" s="4"/>
      <c r="O921" s="4"/>
      <c r="P921" s="4"/>
      <c r="Q921" s="152"/>
      <c r="R921" s="152"/>
      <c r="S921" s="152"/>
      <c r="T921" s="152"/>
      <c r="U921" s="152"/>
      <c r="V921" s="152"/>
      <c r="W921" s="152"/>
      <c r="X921" s="152"/>
      <c r="Y921" s="152"/>
      <c r="Z921" s="152"/>
      <c r="AA921" s="152"/>
      <c r="AB921" s="152"/>
      <c r="AC921" s="152"/>
      <c r="AD921" s="152"/>
      <c r="AE921" s="152"/>
      <c r="AF921" s="160"/>
      <c r="AG921" s="160"/>
      <c r="AH921" s="160"/>
      <c r="AI921" s="160"/>
    </row>
    <row r="922" spans="1:35">
      <c r="A922" s="4"/>
      <c r="B922" s="4"/>
      <c r="C922" s="4"/>
      <c r="D922" s="4"/>
      <c r="E922" s="4"/>
      <c r="F922" s="4"/>
      <c r="G922" s="4"/>
      <c r="H922" s="4"/>
      <c r="I922" s="4"/>
      <c r="J922" s="4"/>
      <c r="K922" s="4"/>
      <c r="L922" s="4"/>
      <c r="M922" s="4"/>
      <c r="N922" s="4"/>
      <c r="O922" s="4"/>
      <c r="P922" s="4"/>
      <c r="Q922" s="152"/>
      <c r="R922" s="152"/>
      <c r="S922" s="152"/>
      <c r="T922" s="152"/>
      <c r="U922" s="152"/>
      <c r="V922" s="152"/>
      <c r="W922" s="152"/>
      <c r="X922" s="152"/>
      <c r="Y922" s="152"/>
      <c r="Z922" s="152"/>
      <c r="AA922" s="152"/>
      <c r="AB922" s="152"/>
      <c r="AC922" s="152"/>
      <c r="AD922" s="152"/>
      <c r="AE922" s="152"/>
      <c r="AF922" s="160"/>
      <c r="AG922" s="160"/>
      <c r="AH922" s="160"/>
      <c r="AI922" s="160"/>
    </row>
    <row r="923" spans="1:35">
      <c r="A923" s="4"/>
      <c r="B923" s="4"/>
      <c r="C923" s="4"/>
      <c r="D923" s="4"/>
      <c r="E923" s="4"/>
      <c r="F923" s="4"/>
      <c r="G923" s="4"/>
      <c r="H923" s="4"/>
      <c r="I923" s="4"/>
      <c r="J923" s="4"/>
      <c r="K923" s="4"/>
      <c r="L923" s="4"/>
      <c r="M923" s="4"/>
      <c r="N923" s="4"/>
      <c r="O923" s="4"/>
      <c r="P923" s="4"/>
      <c r="Q923" s="152"/>
      <c r="R923" s="152"/>
      <c r="S923" s="152"/>
      <c r="T923" s="152"/>
      <c r="U923" s="152"/>
      <c r="V923" s="152"/>
      <c r="W923" s="152"/>
      <c r="X923" s="152"/>
      <c r="Y923" s="152"/>
      <c r="Z923" s="152"/>
      <c r="AA923" s="152"/>
      <c r="AB923" s="152"/>
      <c r="AC923" s="152"/>
      <c r="AD923" s="152"/>
      <c r="AE923" s="152"/>
      <c r="AF923" s="160"/>
      <c r="AG923" s="160"/>
      <c r="AH923" s="160"/>
      <c r="AI923" s="160"/>
    </row>
    <row r="924" spans="1:35">
      <c r="A924" s="4"/>
      <c r="B924" s="4"/>
      <c r="C924" s="4"/>
      <c r="D924" s="4"/>
      <c r="E924" s="4"/>
      <c r="F924" s="4"/>
      <c r="G924" s="4"/>
      <c r="H924" s="4"/>
      <c r="I924" s="4"/>
      <c r="J924" s="4"/>
      <c r="K924" s="4"/>
      <c r="L924" s="4"/>
      <c r="M924" s="4"/>
      <c r="N924" s="4"/>
      <c r="O924" s="4"/>
      <c r="P924" s="4"/>
      <c r="Q924" s="152"/>
      <c r="R924" s="152"/>
      <c r="S924" s="152"/>
      <c r="T924" s="152"/>
      <c r="U924" s="152"/>
      <c r="V924" s="152"/>
      <c r="W924" s="152"/>
      <c r="X924" s="152"/>
      <c r="Y924" s="152"/>
      <c r="Z924" s="152"/>
      <c r="AA924" s="152"/>
      <c r="AB924" s="152"/>
      <c r="AC924" s="152"/>
      <c r="AD924" s="152"/>
      <c r="AE924" s="152"/>
      <c r="AF924" s="160"/>
      <c r="AG924" s="160"/>
      <c r="AH924" s="160"/>
      <c r="AI924" s="160"/>
    </row>
    <row r="925" spans="1:35">
      <c r="A925" s="4"/>
      <c r="B925" s="4"/>
      <c r="C925" s="4"/>
      <c r="D925" s="4"/>
      <c r="E925" s="4"/>
      <c r="F925" s="4"/>
      <c r="G925" s="4"/>
      <c r="H925" s="4"/>
      <c r="I925" s="4"/>
      <c r="J925" s="4"/>
      <c r="K925" s="4"/>
      <c r="L925" s="4"/>
      <c r="M925" s="4"/>
      <c r="N925" s="4"/>
      <c r="O925" s="4"/>
      <c r="P925" s="4"/>
      <c r="Q925" s="152"/>
      <c r="R925" s="152"/>
      <c r="S925" s="152"/>
      <c r="T925" s="152"/>
      <c r="U925" s="152"/>
      <c r="V925" s="152"/>
      <c r="W925" s="152"/>
      <c r="X925" s="152"/>
      <c r="Y925" s="152"/>
      <c r="Z925" s="152"/>
      <c r="AA925" s="152"/>
      <c r="AB925" s="152"/>
      <c r="AC925" s="152"/>
      <c r="AD925" s="152"/>
      <c r="AE925" s="152"/>
      <c r="AF925" s="160"/>
      <c r="AG925" s="160"/>
      <c r="AH925" s="160"/>
      <c r="AI925" s="160"/>
    </row>
    <row r="926" spans="1:35">
      <c r="A926" s="4"/>
      <c r="B926" s="4"/>
      <c r="C926" s="4"/>
      <c r="D926" s="4"/>
      <c r="E926" s="4"/>
      <c r="F926" s="4"/>
      <c r="G926" s="4"/>
      <c r="H926" s="4"/>
      <c r="I926" s="4"/>
      <c r="J926" s="4"/>
      <c r="K926" s="4"/>
      <c r="L926" s="4"/>
      <c r="M926" s="4"/>
      <c r="N926" s="4"/>
      <c r="O926" s="4"/>
      <c r="P926" s="4"/>
      <c r="Q926" s="152"/>
      <c r="R926" s="152"/>
      <c r="S926" s="152"/>
      <c r="T926" s="152"/>
      <c r="U926" s="152"/>
      <c r="V926" s="152"/>
      <c r="W926" s="152"/>
      <c r="X926" s="152"/>
      <c r="Y926" s="152"/>
      <c r="Z926" s="152"/>
      <c r="AA926" s="152"/>
      <c r="AB926" s="152"/>
      <c r="AC926" s="152"/>
      <c r="AD926" s="152"/>
      <c r="AE926" s="152"/>
      <c r="AF926" s="160"/>
      <c r="AG926" s="160"/>
      <c r="AH926" s="160"/>
      <c r="AI926" s="160"/>
    </row>
    <row r="927" spans="1:35">
      <c r="A927" s="4"/>
      <c r="B927" s="4"/>
      <c r="C927" s="4"/>
      <c r="D927" s="4"/>
      <c r="E927" s="4"/>
      <c r="F927" s="4"/>
      <c r="G927" s="4"/>
      <c r="H927" s="4"/>
      <c r="I927" s="4"/>
      <c r="J927" s="4"/>
      <c r="K927" s="4"/>
      <c r="L927" s="4"/>
      <c r="M927" s="4"/>
      <c r="N927" s="4"/>
      <c r="O927" s="4"/>
      <c r="P927" s="4"/>
      <c r="Q927" s="152"/>
      <c r="R927" s="152"/>
      <c r="S927" s="152"/>
      <c r="T927" s="152"/>
      <c r="U927" s="152"/>
      <c r="V927" s="152"/>
      <c r="W927" s="152"/>
      <c r="X927" s="152"/>
      <c r="Y927" s="152"/>
      <c r="Z927" s="152"/>
      <c r="AA927" s="152"/>
      <c r="AB927" s="152"/>
      <c r="AC927" s="152"/>
      <c r="AD927" s="152"/>
      <c r="AE927" s="152"/>
      <c r="AF927" s="160"/>
      <c r="AG927" s="160"/>
      <c r="AH927" s="160"/>
      <c r="AI927" s="160"/>
    </row>
    <row r="928" spans="1:35">
      <c r="A928" s="4"/>
      <c r="B928" s="4"/>
      <c r="C928" s="4"/>
      <c r="D928" s="4"/>
      <c r="E928" s="4"/>
      <c r="F928" s="4"/>
      <c r="G928" s="4"/>
      <c r="H928" s="4"/>
      <c r="I928" s="4"/>
      <c r="J928" s="4"/>
      <c r="K928" s="4"/>
      <c r="L928" s="4"/>
      <c r="M928" s="4"/>
      <c r="N928" s="4"/>
      <c r="O928" s="4"/>
      <c r="P928" s="4"/>
      <c r="Q928" s="152"/>
      <c r="R928" s="152"/>
      <c r="S928" s="152"/>
      <c r="T928" s="152"/>
      <c r="U928" s="152"/>
      <c r="V928" s="152"/>
      <c r="W928" s="152"/>
      <c r="X928" s="152"/>
      <c r="Y928" s="152"/>
      <c r="Z928" s="152"/>
      <c r="AA928" s="152"/>
      <c r="AB928" s="152"/>
      <c r="AC928" s="152"/>
      <c r="AD928" s="152"/>
      <c r="AE928" s="152"/>
      <c r="AF928" s="160"/>
      <c r="AG928" s="160"/>
      <c r="AH928" s="160"/>
      <c r="AI928" s="160"/>
    </row>
    <row r="929" spans="1:35">
      <c r="A929" s="4"/>
      <c r="B929" s="4"/>
      <c r="C929" s="4"/>
      <c r="D929" s="4"/>
      <c r="E929" s="4"/>
      <c r="F929" s="4"/>
      <c r="G929" s="4"/>
      <c r="H929" s="4"/>
      <c r="I929" s="4"/>
      <c r="J929" s="4"/>
      <c r="K929" s="4"/>
      <c r="L929" s="4"/>
      <c r="M929" s="4"/>
      <c r="N929" s="4"/>
      <c r="O929" s="4"/>
      <c r="P929" s="4"/>
      <c r="Q929" s="152"/>
      <c r="R929" s="152"/>
      <c r="S929" s="152"/>
      <c r="T929" s="152"/>
      <c r="U929" s="152"/>
      <c r="V929" s="152"/>
      <c r="W929" s="152"/>
      <c r="X929" s="152"/>
      <c r="Y929" s="152"/>
      <c r="Z929" s="152"/>
      <c r="AA929" s="152"/>
      <c r="AB929" s="152"/>
      <c r="AC929" s="152"/>
      <c r="AD929" s="152"/>
      <c r="AE929" s="152"/>
      <c r="AF929" s="160"/>
      <c r="AG929" s="160"/>
      <c r="AH929" s="160"/>
      <c r="AI929" s="160"/>
    </row>
    <row r="930" spans="1:35">
      <c r="A930" s="4"/>
      <c r="B930" s="4"/>
      <c r="C930" s="4"/>
      <c r="D930" s="4"/>
      <c r="E930" s="4"/>
      <c r="F930" s="4"/>
      <c r="G930" s="4"/>
      <c r="H930" s="4"/>
      <c r="I930" s="4"/>
      <c r="J930" s="4"/>
      <c r="K930" s="4"/>
      <c r="L930" s="4"/>
      <c r="M930" s="4"/>
      <c r="N930" s="4"/>
      <c r="O930" s="4"/>
      <c r="P930" s="4"/>
      <c r="Q930" s="152"/>
      <c r="R930" s="152"/>
      <c r="S930" s="152"/>
      <c r="T930" s="152"/>
      <c r="U930" s="152"/>
      <c r="V930" s="152"/>
      <c r="W930" s="152"/>
      <c r="X930" s="152"/>
      <c r="Y930" s="152"/>
      <c r="Z930" s="152"/>
      <c r="AA930" s="152"/>
      <c r="AB930" s="152"/>
      <c r="AC930" s="152"/>
      <c r="AD930" s="152"/>
      <c r="AE930" s="152"/>
      <c r="AF930" s="160"/>
      <c r="AG930" s="160"/>
      <c r="AH930" s="160"/>
      <c r="AI930" s="160"/>
    </row>
    <row r="931" spans="1:35">
      <c r="A931" s="4"/>
      <c r="B931" s="4"/>
      <c r="C931" s="4"/>
      <c r="D931" s="4"/>
      <c r="E931" s="4"/>
      <c r="F931" s="4"/>
      <c r="G931" s="4"/>
      <c r="H931" s="4"/>
      <c r="I931" s="4"/>
      <c r="J931" s="4"/>
      <c r="K931" s="4"/>
      <c r="L931" s="4"/>
      <c r="M931" s="4"/>
      <c r="N931" s="4"/>
      <c r="O931" s="4"/>
      <c r="P931" s="4"/>
      <c r="Q931" s="152"/>
      <c r="R931" s="152"/>
      <c r="S931" s="152"/>
      <c r="T931" s="152"/>
      <c r="U931" s="152"/>
      <c r="V931" s="152"/>
      <c r="W931" s="152"/>
      <c r="X931" s="152"/>
      <c r="Y931" s="152"/>
      <c r="Z931" s="152"/>
      <c r="AA931" s="152"/>
      <c r="AB931" s="152"/>
      <c r="AC931" s="152"/>
      <c r="AD931" s="152"/>
      <c r="AE931" s="152"/>
      <c r="AF931" s="160"/>
      <c r="AG931" s="160"/>
      <c r="AH931" s="160"/>
      <c r="AI931" s="160"/>
    </row>
    <row r="932" spans="1:35">
      <c r="A932" s="4"/>
      <c r="B932" s="4"/>
      <c r="C932" s="4"/>
      <c r="D932" s="4"/>
      <c r="E932" s="4"/>
      <c r="F932" s="4"/>
      <c r="G932" s="4"/>
      <c r="H932" s="4"/>
      <c r="I932" s="4"/>
      <c r="J932" s="4"/>
      <c r="K932" s="4"/>
      <c r="L932" s="4"/>
      <c r="M932" s="4"/>
      <c r="N932" s="4"/>
      <c r="O932" s="4"/>
      <c r="P932" s="4"/>
      <c r="Q932" s="152"/>
      <c r="R932" s="152"/>
      <c r="S932" s="152"/>
      <c r="T932" s="152"/>
      <c r="U932" s="152"/>
      <c r="V932" s="152"/>
      <c r="W932" s="152"/>
      <c r="X932" s="152"/>
      <c r="Y932" s="152"/>
      <c r="Z932" s="152"/>
      <c r="AA932" s="152"/>
      <c r="AB932" s="152"/>
      <c r="AC932" s="152"/>
      <c r="AD932" s="152"/>
      <c r="AE932" s="152"/>
      <c r="AF932" s="160"/>
      <c r="AG932" s="160"/>
      <c r="AH932" s="160"/>
      <c r="AI932" s="160"/>
    </row>
    <row r="933" spans="1:35">
      <c r="A933" s="4"/>
      <c r="B933" s="4"/>
      <c r="C933" s="4"/>
      <c r="D933" s="4"/>
      <c r="E933" s="4"/>
      <c r="F933" s="4"/>
      <c r="G933" s="4"/>
      <c r="H933" s="4"/>
      <c r="I933" s="4"/>
      <c r="J933" s="4"/>
      <c r="K933" s="4"/>
      <c r="L933" s="4"/>
      <c r="M933" s="4"/>
      <c r="N933" s="4"/>
      <c r="O933" s="4"/>
      <c r="P933" s="4"/>
      <c r="Q933" s="152"/>
      <c r="R933" s="152"/>
      <c r="S933" s="152"/>
      <c r="T933" s="152"/>
      <c r="U933" s="152"/>
      <c r="V933" s="152"/>
      <c r="W933" s="152"/>
      <c r="X933" s="152"/>
      <c r="Y933" s="152"/>
      <c r="Z933" s="152"/>
      <c r="AA933" s="152"/>
      <c r="AB933" s="152"/>
      <c r="AC933" s="152"/>
      <c r="AD933" s="152"/>
      <c r="AE933" s="152"/>
      <c r="AF933" s="160"/>
      <c r="AG933" s="160"/>
      <c r="AH933" s="160"/>
      <c r="AI933" s="160"/>
    </row>
    <row r="934" spans="1:35">
      <c r="A934" s="4"/>
      <c r="B934" s="4"/>
      <c r="C934" s="4"/>
      <c r="D934" s="4"/>
      <c r="E934" s="4"/>
      <c r="F934" s="4"/>
      <c r="G934" s="4"/>
      <c r="H934" s="4"/>
      <c r="I934" s="4"/>
      <c r="J934" s="4"/>
      <c r="K934" s="4"/>
      <c r="L934" s="4"/>
      <c r="M934" s="4"/>
      <c r="N934" s="4"/>
      <c r="O934" s="4"/>
      <c r="P934" s="4"/>
      <c r="Q934" s="152"/>
      <c r="R934" s="152"/>
      <c r="S934" s="152"/>
      <c r="T934" s="152"/>
      <c r="U934" s="152"/>
      <c r="V934" s="152"/>
      <c r="W934" s="152"/>
      <c r="X934" s="152"/>
      <c r="Y934" s="152"/>
      <c r="Z934" s="152"/>
      <c r="AA934" s="152"/>
      <c r="AB934" s="152"/>
      <c r="AC934" s="152"/>
      <c r="AD934" s="152"/>
      <c r="AE934" s="152"/>
      <c r="AF934" s="160"/>
      <c r="AG934" s="160"/>
      <c r="AH934" s="160"/>
      <c r="AI934" s="160"/>
    </row>
    <row r="935" spans="1:35">
      <c r="A935" s="4"/>
      <c r="B935" s="4"/>
      <c r="C935" s="4"/>
      <c r="D935" s="4"/>
      <c r="E935" s="4"/>
      <c r="F935" s="4"/>
      <c r="G935" s="4"/>
      <c r="H935" s="4"/>
      <c r="I935" s="4"/>
      <c r="J935" s="4"/>
      <c r="K935" s="4"/>
      <c r="L935" s="4"/>
      <c r="M935" s="4"/>
      <c r="N935" s="4"/>
      <c r="O935" s="4"/>
      <c r="P935" s="4"/>
      <c r="Q935" s="152"/>
      <c r="R935" s="152"/>
      <c r="S935" s="152"/>
      <c r="T935" s="152"/>
      <c r="U935" s="152"/>
      <c r="V935" s="152"/>
      <c r="W935" s="152"/>
      <c r="X935" s="152"/>
      <c r="Y935" s="152"/>
      <c r="Z935" s="152"/>
      <c r="AA935" s="152"/>
      <c r="AB935" s="152"/>
      <c r="AC935" s="152"/>
      <c r="AD935" s="152"/>
      <c r="AE935" s="152"/>
      <c r="AF935" s="160"/>
      <c r="AG935" s="160"/>
      <c r="AH935" s="160"/>
      <c r="AI935" s="160"/>
    </row>
    <row r="936" spans="1:35">
      <c r="A936" s="4"/>
      <c r="B936" s="4"/>
      <c r="C936" s="4"/>
      <c r="D936" s="4"/>
      <c r="E936" s="4"/>
      <c r="F936" s="4"/>
      <c r="G936" s="4"/>
      <c r="H936" s="4"/>
      <c r="I936" s="4"/>
      <c r="J936" s="4"/>
      <c r="K936" s="4"/>
      <c r="L936" s="4"/>
      <c r="M936" s="4"/>
      <c r="N936" s="4"/>
      <c r="O936" s="4"/>
      <c r="P936" s="4"/>
      <c r="Q936" s="152"/>
      <c r="R936" s="152"/>
      <c r="S936" s="152"/>
      <c r="T936" s="152"/>
      <c r="U936" s="152"/>
      <c r="V936" s="152"/>
      <c r="W936" s="152"/>
      <c r="X936" s="152"/>
      <c r="Y936" s="152"/>
      <c r="Z936" s="152"/>
      <c r="AA936" s="152"/>
      <c r="AB936" s="152"/>
      <c r="AC936" s="152"/>
      <c r="AD936" s="152"/>
      <c r="AE936" s="152"/>
      <c r="AF936" s="160"/>
      <c r="AG936" s="160"/>
      <c r="AH936" s="160"/>
      <c r="AI936" s="160"/>
    </row>
    <row r="937" spans="1:35">
      <c r="A937" s="4"/>
      <c r="B937" s="4"/>
      <c r="C937" s="4"/>
      <c r="D937" s="4"/>
      <c r="E937" s="4"/>
      <c r="F937" s="4"/>
      <c r="G937" s="4"/>
      <c r="H937" s="4"/>
      <c r="I937" s="4"/>
      <c r="J937" s="4"/>
      <c r="K937" s="4"/>
      <c r="L937" s="4"/>
      <c r="M937" s="4"/>
      <c r="N937" s="4"/>
      <c r="O937" s="4"/>
      <c r="P937" s="4"/>
      <c r="Q937" s="152"/>
      <c r="R937" s="152"/>
      <c r="S937" s="152"/>
      <c r="T937" s="152"/>
      <c r="U937" s="152"/>
      <c r="V937" s="152"/>
      <c r="W937" s="152"/>
      <c r="X937" s="152"/>
      <c r="Y937" s="152"/>
      <c r="Z937" s="152"/>
      <c r="AA937" s="152"/>
      <c r="AB937" s="152"/>
      <c r="AC937" s="152"/>
      <c r="AD937" s="152"/>
      <c r="AE937" s="152"/>
      <c r="AF937" s="160"/>
      <c r="AG937" s="160"/>
      <c r="AH937" s="160"/>
      <c r="AI937" s="160"/>
    </row>
    <row r="938" spans="1:35">
      <c r="A938" s="4"/>
      <c r="B938" s="4"/>
      <c r="C938" s="4"/>
      <c r="D938" s="4"/>
      <c r="E938" s="4"/>
      <c r="F938" s="4"/>
      <c r="G938" s="4"/>
      <c r="H938" s="4"/>
      <c r="I938" s="4"/>
      <c r="J938" s="4"/>
      <c r="K938" s="4"/>
      <c r="L938" s="4"/>
      <c r="M938" s="4"/>
      <c r="N938" s="4"/>
      <c r="O938" s="4"/>
      <c r="P938" s="4"/>
      <c r="Q938" s="152"/>
      <c r="R938" s="152"/>
      <c r="S938" s="152"/>
      <c r="T938" s="152"/>
      <c r="U938" s="152"/>
      <c r="V938" s="152"/>
      <c r="W938" s="152"/>
      <c r="X938" s="152"/>
      <c r="Y938" s="152"/>
      <c r="Z938" s="152"/>
      <c r="AA938" s="152"/>
      <c r="AB938" s="152"/>
      <c r="AC938" s="152"/>
      <c r="AD938" s="152"/>
      <c r="AE938" s="152"/>
      <c r="AF938" s="160"/>
      <c r="AG938" s="160"/>
      <c r="AH938" s="160"/>
      <c r="AI938" s="160"/>
    </row>
    <row r="939" spans="1:35">
      <c r="A939" s="4"/>
      <c r="B939" s="4"/>
      <c r="C939" s="4"/>
      <c r="D939" s="4"/>
      <c r="E939" s="4"/>
      <c r="F939" s="4"/>
      <c r="G939" s="4"/>
      <c r="H939" s="4"/>
      <c r="I939" s="4"/>
      <c r="J939" s="4"/>
      <c r="K939" s="4"/>
      <c r="L939" s="4"/>
      <c r="M939" s="4"/>
      <c r="N939" s="4"/>
      <c r="O939" s="4"/>
      <c r="P939" s="4"/>
      <c r="Q939" s="152"/>
      <c r="R939" s="152"/>
      <c r="S939" s="152"/>
      <c r="T939" s="152"/>
      <c r="U939" s="152"/>
      <c r="V939" s="152"/>
      <c r="W939" s="152"/>
      <c r="X939" s="152"/>
      <c r="Y939" s="152"/>
      <c r="Z939" s="152"/>
      <c r="AA939" s="152"/>
      <c r="AB939" s="152"/>
      <c r="AC939" s="152"/>
      <c r="AD939" s="152"/>
      <c r="AE939" s="152"/>
      <c r="AF939" s="160"/>
      <c r="AG939" s="160"/>
      <c r="AH939" s="160"/>
      <c r="AI939" s="160"/>
    </row>
    <row r="940" spans="1:35">
      <c r="A940" s="4"/>
      <c r="B940" s="4"/>
      <c r="C940" s="4"/>
      <c r="D940" s="4"/>
      <c r="E940" s="4"/>
      <c r="F940" s="4"/>
      <c r="G940" s="4"/>
      <c r="H940" s="4"/>
      <c r="I940" s="4"/>
      <c r="J940" s="4"/>
      <c r="K940" s="4"/>
      <c r="L940" s="4"/>
      <c r="M940" s="4"/>
      <c r="N940" s="4"/>
      <c r="O940" s="4"/>
      <c r="P940" s="4"/>
      <c r="Q940" s="152"/>
      <c r="R940" s="152"/>
      <c r="S940" s="152"/>
      <c r="T940" s="152"/>
      <c r="U940" s="152"/>
      <c r="V940" s="152"/>
      <c r="W940" s="152"/>
      <c r="X940" s="152"/>
      <c r="Y940" s="152"/>
      <c r="Z940" s="152"/>
      <c r="AA940" s="152"/>
      <c r="AB940" s="152"/>
      <c r="AC940" s="152"/>
      <c r="AD940" s="152"/>
      <c r="AE940" s="152"/>
      <c r="AF940" s="160"/>
      <c r="AG940" s="160"/>
      <c r="AH940" s="160"/>
      <c r="AI940" s="160"/>
    </row>
    <row r="941" spans="1:35">
      <c r="A941" s="4"/>
      <c r="B941" s="4"/>
      <c r="C941" s="4"/>
      <c r="D941" s="4"/>
      <c r="E941" s="4"/>
      <c r="F941" s="4"/>
      <c r="G941" s="4"/>
      <c r="H941" s="4"/>
      <c r="I941" s="4"/>
      <c r="J941" s="4"/>
      <c r="K941" s="4"/>
      <c r="L941" s="4"/>
      <c r="M941" s="4"/>
      <c r="N941" s="4"/>
      <c r="O941" s="4"/>
      <c r="P941" s="4"/>
      <c r="Q941" s="152"/>
      <c r="R941" s="152"/>
      <c r="S941" s="152"/>
      <c r="T941" s="152"/>
      <c r="U941" s="152"/>
      <c r="V941" s="152"/>
      <c r="W941" s="152"/>
      <c r="X941" s="152"/>
      <c r="Y941" s="152"/>
      <c r="Z941" s="152"/>
      <c r="AA941" s="152"/>
      <c r="AB941" s="152"/>
      <c r="AC941" s="152"/>
      <c r="AD941" s="152"/>
      <c r="AE941" s="152"/>
      <c r="AF941" s="160"/>
      <c r="AG941" s="160"/>
      <c r="AH941" s="160"/>
      <c r="AI941" s="160"/>
    </row>
    <row r="942" spans="1:35">
      <c r="A942" s="4"/>
      <c r="B942" s="4"/>
      <c r="C942" s="4"/>
      <c r="D942" s="4"/>
      <c r="E942" s="4"/>
      <c r="F942" s="4"/>
      <c r="G942" s="4"/>
      <c r="H942" s="4"/>
      <c r="I942" s="4"/>
      <c r="J942" s="4"/>
      <c r="K942" s="4"/>
      <c r="L942" s="4"/>
      <c r="M942" s="4"/>
      <c r="N942" s="4"/>
      <c r="O942" s="4"/>
      <c r="P942" s="4"/>
      <c r="Q942" s="152"/>
      <c r="R942" s="152"/>
      <c r="S942" s="152"/>
      <c r="T942" s="152"/>
      <c r="U942" s="152"/>
      <c r="V942" s="152"/>
      <c r="W942" s="152"/>
      <c r="X942" s="152"/>
      <c r="Y942" s="152"/>
      <c r="Z942" s="152"/>
      <c r="AA942" s="152"/>
      <c r="AB942" s="152"/>
      <c r="AC942" s="152"/>
      <c r="AD942" s="152"/>
      <c r="AE942" s="152"/>
      <c r="AF942" s="160"/>
      <c r="AG942" s="160"/>
      <c r="AH942" s="160"/>
      <c r="AI942" s="160"/>
    </row>
    <row r="943" spans="1:35">
      <c r="A943" s="4"/>
      <c r="B943" s="4"/>
      <c r="C943" s="4"/>
      <c r="D943" s="4"/>
      <c r="E943" s="4"/>
      <c r="F943" s="4"/>
      <c r="G943" s="4"/>
      <c r="H943" s="4"/>
      <c r="I943" s="4"/>
      <c r="J943" s="4"/>
      <c r="K943" s="4"/>
      <c r="L943" s="4"/>
      <c r="M943" s="4"/>
      <c r="N943" s="4"/>
      <c r="O943" s="4"/>
      <c r="P943" s="4"/>
      <c r="Q943" s="152"/>
      <c r="R943" s="152"/>
      <c r="S943" s="152"/>
      <c r="T943" s="152"/>
      <c r="U943" s="152"/>
      <c r="V943" s="152"/>
      <c r="W943" s="152"/>
      <c r="X943" s="152"/>
      <c r="Y943" s="152"/>
      <c r="Z943" s="152"/>
      <c r="AA943" s="152"/>
      <c r="AB943" s="152"/>
      <c r="AC943" s="152"/>
      <c r="AD943" s="152"/>
      <c r="AE943" s="152"/>
      <c r="AF943" s="160"/>
      <c r="AG943" s="160"/>
      <c r="AH943" s="160"/>
      <c r="AI943" s="160"/>
    </row>
    <row r="944" spans="1:35">
      <c r="A944" s="4"/>
      <c r="B944" s="4"/>
      <c r="C944" s="4"/>
      <c r="D944" s="4"/>
      <c r="E944" s="4"/>
      <c r="F944" s="4"/>
      <c r="G944" s="4"/>
      <c r="H944" s="4"/>
      <c r="I944" s="4"/>
      <c r="J944" s="4"/>
      <c r="K944" s="4"/>
      <c r="L944" s="4"/>
      <c r="M944" s="4"/>
      <c r="N944" s="4"/>
      <c r="O944" s="4"/>
      <c r="P944" s="4"/>
      <c r="Q944" s="152"/>
      <c r="R944" s="152"/>
      <c r="S944" s="152"/>
      <c r="T944" s="152"/>
      <c r="U944" s="152"/>
      <c r="V944" s="152"/>
      <c r="W944" s="152"/>
      <c r="X944" s="152"/>
      <c r="Y944" s="152"/>
      <c r="Z944" s="152"/>
      <c r="AA944" s="152"/>
      <c r="AB944" s="152"/>
      <c r="AC944" s="152"/>
      <c r="AD944" s="152"/>
      <c r="AE944" s="152"/>
      <c r="AF944" s="160"/>
      <c r="AG944" s="160"/>
      <c r="AH944" s="160"/>
      <c r="AI944" s="160"/>
    </row>
    <row r="945" spans="1:35">
      <c r="A945" s="4"/>
      <c r="B945" s="4"/>
      <c r="C945" s="4"/>
      <c r="D945" s="4"/>
      <c r="E945" s="4"/>
      <c r="F945" s="4"/>
      <c r="G945" s="4"/>
      <c r="H945" s="4"/>
      <c r="I945" s="4"/>
      <c r="J945" s="4"/>
      <c r="K945" s="4"/>
      <c r="L945" s="4"/>
      <c r="M945" s="4"/>
      <c r="N945" s="4"/>
      <c r="O945" s="4"/>
      <c r="P945" s="4"/>
      <c r="Q945" s="152"/>
      <c r="R945" s="152"/>
      <c r="S945" s="152"/>
      <c r="T945" s="152"/>
      <c r="U945" s="152"/>
      <c r="V945" s="152"/>
      <c r="W945" s="152"/>
      <c r="X945" s="152"/>
      <c r="Y945" s="152"/>
      <c r="Z945" s="152"/>
      <c r="AA945" s="152"/>
      <c r="AB945" s="152"/>
      <c r="AC945" s="152"/>
      <c r="AD945" s="152"/>
      <c r="AE945" s="152"/>
      <c r="AF945" s="160"/>
      <c r="AG945" s="160"/>
      <c r="AH945" s="160"/>
      <c r="AI945" s="160"/>
    </row>
    <row r="946" spans="1:35">
      <c r="A946" s="4"/>
      <c r="B946" s="4"/>
      <c r="C946" s="4"/>
      <c r="D946" s="4"/>
      <c r="E946" s="4"/>
      <c r="F946" s="4"/>
      <c r="G946" s="4"/>
      <c r="H946" s="4"/>
      <c r="I946" s="4"/>
      <c r="J946" s="4"/>
      <c r="K946" s="4"/>
      <c r="L946" s="4"/>
      <c r="M946" s="4"/>
      <c r="N946" s="4"/>
      <c r="O946" s="4"/>
      <c r="P946" s="4"/>
      <c r="Q946" s="152"/>
      <c r="R946" s="152"/>
      <c r="S946" s="152"/>
      <c r="T946" s="152"/>
      <c r="U946" s="152"/>
      <c r="V946" s="152"/>
      <c r="W946" s="152"/>
      <c r="X946" s="152"/>
      <c r="Y946" s="152"/>
      <c r="Z946" s="152"/>
      <c r="AA946" s="152"/>
      <c r="AB946" s="152"/>
      <c r="AC946" s="152"/>
      <c r="AD946" s="152"/>
      <c r="AE946" s="152"/>
      <c r="AF946" s="160"/>
      <c r="AG946" s="160"/>
      <c r="AH946" s="160"/>
      <c r="AI946" s="160"/>
    </row>
    <row r="947" spans="1:35">
      <c r="A947" s="4"/>
      <c r="B947" s="4"/>
      <c r="C947" s="4"/>
      <c r="D947" s="4"/>
      <c r="E947" s="4"/>
      <c r="F947" s="4"/>
      <c r="G947" s="4"/>
      <c r="H947" s="4"/>
      <c r="I947" s="4"/>
      <c r="J947" s="4"/>
      <c r="K947" s="4"/>
      <c r="L947" s="4"/>
      <c r="M947" s="4"/>
      <c r="N947" s="4"/>
      <c r="O947" s="4"/>
      <c r="P947" s="4"/>
      <c r="Q947" s="152"/>
      <c r="R947" s="152"/>
      <c r="S947" s="152"/>
      <c r="T947" s="152"/>
      <c r="U947" s="152"/>
      <c r="V947" s="152"/>
      <c r="W947" s="152"/>
      <c r="X947" s="152"/>
      <c r="Y947" s="152"/>
      <c r="Z947" s="152"/>
      <c r="AA947" s="152"/>
      <c r="AB947" s="152"/>
      <c r="AC947" s="152"/>
      <c r="AD947" s="152"/>
      <c r="AE947" s="152"/>
      <c r="AF947" s="160"/>
      <c r="AG947" s="160"/>
      <c r="AH947" s="160"/>
      <c r="AI947" s="160"/>
    </row>
    <row r="948" spans="1:35">
      <c r="A948" s="4"/>
      <c r="B948" s="4"/>
      <c r="C948" s="4"/>
      <c r="D948" s="4"/>
      <c r="E948" s="4"/>
      <c r="F948" s="4"/>
      <c r="G948" s="4"/>
      <c r="H948" s="4"/>
      <c r="I948" s="4"/>
      <c r="J948" s="4"/>
      <c r="K948" s="4"/>
      <c r="L948" s="4"/>
      <c r="M948" s="4"/>
      <c r="N948" s="4"/>
      <c r="O948" s="4"/>
      <c r="P948" s="4"/>
      <c r="Q948" s="152"/>
      <c r="R948" s="152"/>
      <c r="S948" s="152"/>
      <c r="T948" s="152"/>
      <c r="U948" s="152"/>
      <c r="V948" s="152"/>
      <c r="W948" s="152"/>
      <c r="X948" s="152"/>
      <c r="Y948" s="152"/>
      <c r="Z948" s="152"/>
      <c r="AA948" s="152"/>
      <c r="AB948" s="152"/>
      <c r="AC948" s="152"/>
      <c r="AD948" s="152"/>
      <c r="AE948" s="152"/>
      <c r="AF948" s="160"/>
      <c r="AG948" s="160"/>
      <c r="AH948" s="160"/>
      <c r="AI948" s="160"/>
    </row>
    <row r="949" spans="1:35">
      <c r="A949" s="4"/>
      <c r="B949" s="4"/>
      <c r="C949" s="4"/>
      <c r="D949" s="4"/>
      <c r="E949" s="4"/>
      <c r="F949" s="4"/>
      <c r="G949" s="4"/>
      <c r="H949" s="4"/>
      <c r="I949" s="4"/>
      <c r="J949" s="4"/>
      <c r="K949" s="4"/>
      <c r="L949" s="4"/>
      <c r="M949" s="4"/>
      <c r="N949" s="4"/>
      <c r="O949" s="4"/>
      <c r="P949" s="4"/>
      <c r="Q949" s="152"/>
      <c r="R949" s="152"/>
      <c r="S949" s="152"/>
      <c r="T949" s="152"/>
      <c r="U949" s="152"/>
      <c r="V949" s="152"/>
      <c r="W949" s="152"/>
      <c r="X949" s="152"/>
      <c r="Y949" s="152"/>
      <c r="Z949" s="152"/>
      <c r="AA949" s="152"/>
      <c r="AB949" s="152"/>
      <c r="AC949" s="152"/>
      <c r="AD949" s="152"/>
      <c r="AE949" s="152"/>
      <c r="AF949" s="160"/>
      <c r="AG949" s="160"/>
      <c r="AH949" s="160"/>
      <c r="AI949" s="160"/>
    </row>
    <row r="950" spans="1:35">
      <c r="A950" s="4"/>
      <c r="B950" s="4"/>
      <c r="C950" s="4"/>
      <c r="D950" s="4"/>
      <c r="E950" s="4"/>
      <c r="F950" s="4"/>
      <c r="G950" s="4"/>
      <c r="H950" s="4"/>
      <c r="I950" s="4"/>
      <c r="J950" s="4"/>
      <c r="K950" s="4"/>
      <c r="L950" s="4"/>
      <c r="M950" s="4"/>
      <c r="N950" s="4"/>
      <c r="O950" s="4"/>
      <c r="P950" s="4"/>
      <c r="Q950" s="152"/>
      <c r="R950" s="152"/>
      <c r="S950" s="152"/>
      <c r="T950" s="152"/>
      <c r="U950" s="152"/>
      <c r="V950" s="152"/>
      <c r="W950" s="152"/>
      <c r="X950" s="152"/>
      <c r="Y950" s="152"/>
      <c r="Z950" s="152"/>
      <c r="AA950" s="152"/>
      <c r="AB950" s="152"/>
      <c r="AC950" s="152"/>
      <c r="AD950" s="152"/>
      <c r="AE950" s="152"/>
      <c r="AF950" s="160"/>
      <c r="AG950" s="160"/>
      <c r="AH950" s="160"/>
      <c r="AI950" s="160"/>
    </row>
    <row r="951" spans="1:35">
      <c r="A951" s="4"/>
      <c r="B951" s="4"/>
      <c r="C951" s="4"/>
      <c r="D951" s="4"/>
      <c r="E951" s="4"/>
      <c r="F951" s="4"/>
      <c r="G951" s="4"/>
      <c r="H951" s="4"/>
      <c r="I951" s="4"/>
      <c r="J951" s="4"/>
      <c r="K951" s="4"/>
      <c r="L951" s="4"/>
      <c r="M951" s="4"/>
      <c r="N951" s="4"/>
      <c r="O951" s="4"/>
      <c r="P951" s="4"/>
      <c r="Q951" s="152"/>
      <c r="R951" s="152"/>
      <c r="S951" s="152"/>
      <c r="T951" s="152"/>
      <c r="U951" s="152"/>
      <c r="V951" s="152"/>
      <c r="W951" s="152"/>
      <c r="X951" s="152"/>
      <c r="Y951" s="152"/>
      <c r="Z951" s="152"/>
      <c r="AA951" s="152"/>
      <c r="AB951" s="152"/>
      <c r="AC951" s="152"/>
      <c r="AD951" s="152"/>
      <c r="AE951" s="152"/>
      <c r="AF951" s="160"/>
      <c r="AG951" s="160"/>
      <c r="AH951" s="160"/>
      <c r="AI951" s="160"/>
    </row>
    <row r="952" spans="1:35">
      <c r="A952" s="4"/>
      <c r="B952" s="4"/>
      <c r="C952" s="4"/>
      <c r="D952" s="4"/>
      <c r="E952" s="4"/>
      <c r="F952" s="4"/>
      <c r="G952" s="4"/>
      <c r="H952" s="4"/>
      <c r="I952" s="4"/>
      <c r="J952" s="4"/>
      <c r="K952" s="4"/>
      <c r="L952" s="4"/>
      <c r="M952" s="4"/>
      <c r="N952" s="4"/>
      <c r="O952" s="4"/>
      <c r="P952" s="4"/>
      <c r="Q952" s="152"/>
      <c r="R952" s="152"/>
      <c r="S952" s="152"/>
      <c r="T952" s="152"/>
      <c r="U952" s="152"/>
      <c r="V952" s="152"/>
      <c r="W952" s="152"/>
      <c r="X952" s="152"/>
      <c r="Y952" s="152"/>
      <c r="Z952" s="152"/>
      <c r="AA952" s="152"/>
      <c r="AB952" s="152"/>
      <c r="AC952" s="152"/>
      <c r="AD952" s="152"/>
      <c r="AE952" s="152"/>
      <c r="AF952" s="160"/>
      <c r="AG952" s="160"/>
      <c r="AH952" s="160"/>
      <c r="AI952" s="160"/>
    </row>
    <row r="953" spans="1:35">
      <c r="A953" s="4"/>
      <c r="B953" s="4"/>
      <c r="C953" s="4"/>
      <c r="D953" s="4"/>
      <c r="E953" s="4"/>
      <c r="F953" s="4"/>
      <c r="G953" s="4"/>
      <c r="H953" s="4"/>
      <c r="I953" s="4"/>
      <c r="J953" s="4"/>
      <c r="K953" s="4"/>
      <c r="L953" s="4"/>
      <c r="M953" s="4"/>
      <c r="N953" s="4"/>
      <c r="O953" s="4"/>
      <c r="P953" s="4"/>
      <c r="Q953" s="152"/>
      <c r="R953" s="152"/>
      <c r="S953" s="152"/>
      <c r="T953" s="152"/>
      <c r="U953" s="152"/>
      <c r="V953" s="152"/>
      <c r="W953" s="152"/>
      <c r="X953" s="152"/>
      <c r="Y953" s="152"/>
      <c r="Z953" s="152"/>
      <c r="AA953" s="152"/>
      <c r="AB953" s="152"/>
      <c r="AC953" s="152"/>
      <c r="AD953" s="152"/>
      <c r="AE953" s="152"/>
      <c r="AF953" s="160"/>
      <c r="AG953" s="160"/>
      <c r="AH953" s="160"/>
      <c r="AI953" s="160"/>
    </row>
    <row r="954" spans="1:35">
      <c r="A954" s="4"/>
      <c r="B954" s="4"/>
      <c r="C954" s="4"/>
      <c r="D954" s="4"/>
      <c r="E954" s="4"/>
      <c r="F954" s="4"/>
      <c r="G954" s="4"/>
      <c r="H954" s="4"/>
      <c r="I954" s="4"/>
      <c r="J954" s="4"/>
      <c r="K954" s="4"/>
      <c r="L954" s="4"/>
      <c r="M954" s="4"/>
      <c r="N954" s="4"/>
      <c r="O954" s="4"/>
      <c r="P954" s="4"/>
      <c r="Q954" s="152"/>
      <c r="R954" s="152"/>
      <c r="S954" s="152"/>
      <c r="T954" s="152"/>
      <c r="U954" s="152"/>
      <c r="V954" s="152"/>
      <c r="W954" s="152"/>
      <c r="X954" s="152"/>
      <c r="Y954" s="152"/>
      <c r="Z954" s="152"/>
      <c r="AA954" s="152"/>
      <c r="AB954" s="152"/>
      <c r="AC954" s="152"/>
      <c r="AD954" s="152"/>
      <c r="AE954" s="152"/>
      <c r="AF954" s="160"/>
      <c r="AG954" s="160"/>
      <c r="AH954" s="160"/>
      <c r="AI954" s="160"/>
    </row>
    <row r="955" spans="1:35">
      <c r="A955" s="4"/>
      <c r="B955" s="4"/>
      <c r="C955" s="4"/>
      <c r="D955" s="4"/>
      <c r="E955" s="4"/>
      <c r="F955" s="4"/>
      <c r="G955" s="4"/>
      <c r="H955" s="4"/>
      <c r="I955" s="4"/>
      <c r="J955" s="4"/>
      <c r="K955" s="4"/>
      <c r="L955" s="4"/>
      <c r="M955" s="4"/>
      <c r="N955" s="4"/>
      <c r="O955" s="4"/>
      <c r="P955" s="4"/>
      <c r="Q955" s="152"/>
      <c r="R955" s="152"/>
      <c r="S955" s="152"/>
      <c r="T955" s="152"/>
      <c r="U955" s="152"/>
      <c r="V955" s="152"/>
      <c r="W955" s="152"/>
      <c r="X955" s="152"/>
      <c r="Y955" s="152"/>
      <c r="Z955" s="152"/>
      <c r="AA955" s="152"/>
      <c r="AB955" s="152"/>
      <c r="AC955" s="152"/>
      <c r="AD955" s="152"/>
      <c r="AE955" s="152"/>
      <c r="AF955" s="160"/>
      <c r="AG955" s="160"/>
      <c r="AH955" s="160"/>
      <c r="AI955" s="160"/>
    </row>
    <row r="956" spans="1:35">
      <c r="A956" s="4"/>
      <c r="B956" s="4"/>
      <c r="C956" s="4"/>
      <c r="D956" s="4"/>
      <c r="E956" s="4"/>
      <c r="F956" s="4"/>
      <c r="G956" s="4"/>
      <c r="H956" s="4"/>
      <c r="I956" s="4"/>
      <c r="J956" s="4"/>
      <c r="K956" s="4"/>
      <c r="L956" s="4"/>
      <c r="M956" s="4"/>
      <c r="N956" s="4"/>
      <c r="O956" s="4"/>
      <c r="P956" s="4"/>
      <c r="Q956" s="152"/>
      <c r="R956" s="152"/>
      <c r="S956" s="152"/>
      <c r="T956" s="152"/>
      <c r="U956" s="152"/>
      <c r="V956" s="152"/>
      <c r="W956" s="152"/>
      <c r="X956" s="152"/>
      <c r="Y956" s="152"/>
      <c r="Z956" s="152"/>
      <c r="AA956" s="152"/>
      <c r="AB956" s="152"/>
      <c r="AC956" s="152"/>
      <c r="AD956" s="152"/>
      <c r="AE956" s="152"/>
      <c r="AF956" s="160"/>
      <c r="AG956" s="160"/>
      <c r="AH956" s="160"/>
      <c r="AI956" s="160"/>
    </row>
    <row r="957" spans="1:35">
      <c r="A957" s="4"/>
      <c r="B957" s="4"/>
      <c r="C957" s="4"/>
      <c r="D957" s="4"/>
      <c r="E957" s="4"/>
      <c r="F957" s="4"/>
      <c r="G957" s="4"/>
      <c r="H957" s="4"/>
      <c r="I957" s="4"/>
      <c r="J957" s="4"/>
      <c r="K957" s="4"/>
      <c r="L957" s="4"/>
      <c r="M957" s="4"/>
      <c r="N957" s="4"/>
      <c r="O957" s="4"/>
      <c r="P957" s="4"/>
      <c r="Q957" s="152"/>
      <c r="R957" s="152"/>
      <c r="S957" s="152"/>
      <c r="T957" s="152"/>
      <c r="U957" s="152"/>
      <c r="V957" s="152"/>
      <c r="W957" s="152"/>
      <c r="X957" s="152"/>
      <c r="Y957" s="152"/>
      <c r="Z957" s="152"/>
      <c r="AA957" s="152"/>
      <c r="AB957" s="152"/>
      <c r="AC957" s="152"/>
      <c r="AD957" s="152"/>
      <c r="AE957" s="152"/>
      <c r="AF957" s="160"/>
      <c r="AG957" s="160"/>
      <c r="AH957" s="160"/>
      <c r="AI957" s="160"/>
    </row>
    <row r="958" spans="1:35">
      <c r="A958" s="4"/>
      <c r="B958" s="4"/>
      <c r="C958" s="4"/>
      <c r="D958" s="4"/>
      <c r="E958" s="4"/>
      <c r="F958" s="4"/>
      <c r="G958" s="4"/>
      <c r="H958" s="4"/>
      <c r="I958" s="4"/>
      <c r="J958" s="4"/>
      <c r="K958" s="4"/>
      <c r="L958" s="4"/>
      <c r="M958" s="4"/>
      <c r="N958" s="4"/>
      <c r="O958" s="4"/>
      <c r="P958" s="4"/>
      <c r="Q958" s="152"/>
      <c r="R958" s="152"/>
      <c r="S958" s="152"/>
      <c r="T958" s="152"/>
      <c r="U958" s="152"/>
      <c r="V958" s="152"/>
      <c r="W958" s="152"/>
      <c r="X958" s="152"/>
      <c r="Y958" s="152"/>
      <c r="Z958" s="152"/>
      <c r="AA958" s="152"/>
      <c r="AB958" s="152"/>
      <c r="AC958" s="152"/>
      <c r="AD958" s="152"/>
      <c r="AE958" s="152"/>
      <c r="AF958" s="160"/>
      <c r="AG958" s="160"/>
      <c r="AH958" s="160"/>
      <c r="AI958" s="160"/>
    </row>
    <row r="959" spans="1:35">
      <c r="A959" s="4"/>
      <c r="B959" s="4"/>
      <c r="C959" s="4"/>
      <c r="D959" s="4"/>
      <c r="E959" s="4"/>
      <c r="F959" s="4"/>
      <c r="G959" s="4"/>
      <c r="H959" s="4"/>
      <c r="I959" s="4"/>
      <c r="J959" s="4"/>
      <c r="K959" s="4"/>
      <c r="L959" s="4"/>
      <c r="M959" s="4"/>
      <c r="N959" s="4"/>
      <c r="O959" s="4"/>
      <c r="P959" s="4"/>
      <c r="Q959" s="152"/>
      <c r="R959" s="152"/>
      <c r="S959" s="152"/>
      <c r="T959" s="152"/>
      <c r="U959" s="152"/>
      <c r="V959" s="152"/>
      <c r="W959" s="152"/>
      <c r="X959" s="152"/>
      <c r="Y959" s="152"/>
      <c r="Z959" s="152"/>
      <c r="AA959" s="152"/>
      <c r="AB959" s="152"/>
      <c r="AC959" s="152"/>
      <c r="AD959" s="152"/>
      <c r="AE959" s="152"/>
      <c r="AF959" s="160"/>
      <c r="AG959" s="160"/>
      <c r="AH959" s="160"/>
      <c r="AI959" s="160"/>
    </row>
    <row r="960" spans="1:35">
      <c r="A960" s="4"/>
      <c r="B960" s="4"/>
      <c r="C960" s="4"/>
      <c r="D960" s="4"/>
      <c r="E960" s="4"/>
      <c r="F960" s="4"/>
      <c r="G960" s="4"/>
      <c r="H960" s="4"/>
      <c r="I960" s="4"/>
      <c r="J960" s="4"/>
      <c r="K960" s="4"/>
      <c r="L960" s="4"/>
      <c r="M960" s="4"/>
      <c r="N960" s="4"/>
      <c r="O960" s="4"/>
      <c r="P960" s="4"/>
      <c r="Q960" s="152"/>
      <c r="R960" s="152"/>
      <c r="S960" s="152"/>
      <c r="T960" s="152"/>
      <c r="U960" s="152"/>
      <c r="V960" s="152"/>
      <c r="W960" s="152"/>
      <c r="X960" s="152"/>
      <c r="Y960" s="152"/>
      <c r="Z960" s="152"/>
      <c r="AA960" s="152"/>
      <c r="AB960" s="152"/>
      <c r="AC960" s="152"/>
      <c r="AD960" s="152"/>
      <c r="AE960" s="152"/>
      <c r="AF960" s="160"/>
      <c r="AG960" s="160"/>
      <c r="AH960" s="160"/>
      <c r="AI960" s="160"/>
    </row>
    <row r="961" spans="1:35">
      <c r="A961" s="4"/>
      <c r="B961" s="4"/>
      <c r="C961" s="4"/>
      <c r="D961" s="4"/>
      <c r="E961" s="4"/>
      <c r="F961" s="4"/>
      <c r="G961" s="4"/>
      <c r="H961" s="4"/>
      <c r="I961" s="4"/>
      <c r="J961" s="4"/>
      <c r="K961" s="4"/>
      <c r="L961" s="4"/>
      <c r="M961" s="4"/>
      <c r="N961" s="4"/>
      <c r="O961" s="4"/>
      <c r="P961" s="4"/>
      <c r="Q961" s="152"/>
      <c r="R961" s="152"/>
      <c r="S961" s="152"/>
      <c r="T961" s="152"/>
      <c r="U961" s="152"/>
      <c r="V961" s="152"/>
      <c r="W961" s="152"/>
      <c r="X961" s="152"/>
      <c r="Y961" s="152"/>
      <c r="Z961" s="152"/>
      <c r="AA961" s="152"/>
      <c r="AB961" s="152"/>
      <c r="AC961" s="152"/>
      <c r="AD961" s="152"/>
      <c r="AE961" s="152"/>
      <c r="AF961" s="160"/>
      <c r="AG961" s="160"/>
      <c r="AH961" s="160"/>
      <c r="AI961" s="160"/>
    </row>
    <row r="962" spans="1:35">
      <c r="A962" s="4"/>
      <c r="B962" s="4"/>
      <c r="C962" s="4"/>
      <c r="D962" s="4"/>
      <c r="E962" s="4"/>
      <c r="F962" s="4"/>
      <c r="G962" s="4"/>
      <c r="H962" s="4"/>
      <c r="I962" s="4"/>
      <c r="J962" s="4"/>
      <c r="K962" s="4"/>
      <c r="L962" s="4"/>
      <c r="M962" s="4"/>
      <c r="N962" s="4"/>
      <c r="O962" s="4"/>
      <c r="P962" s="4"/>
      <c r="Q962" s="152"/>
      <c r="R962" s="152"/>
      <c r="S962" s="152"/>
      <c r="T962" s="152"/>
      <c r="U962" s="152"/>
      <c r="V962" s="152"/>
      <c r="W962" s="152"/>
      <c r="X962" s="152"/>
      <c r="Y962" s="152"/>
      <c r="Z962" s="152"/>
      <c r="AA962" s="152"/>
      <c r="AB962" s="152"/>
      <c r="AC962" s="152"/>
      <c r="AD962" s="152"/>
      <c r="AE962" s="152"/>
      <c r="AF962" s="160"/>
      <c r="AG962" s="160"/>
      <c r="AH962" s="160"/>
      <c r="AI962" s="160"/>
    </row>
    <row r="963" spans="1:35">
      <c r="A963" s="4"/>
      <c r="B963" s="4"/>
      <c r="C963" s="4"/>
      <c r="D963" s="4"/>
      <c r="E963" s="4"/>
      <c r="F963" s="4"/>
      <c r="G963" s="4"/>
      <c r="H963" s="4"/>
      <c r="I963" s="4"/>
      <c r="J963" s="4"/>
      <c r="K963" s="4"/>
      <c r="L963" s="4"/>
      <c r="M963" s="4"/>
      <c r="N963" s="4"/>
      <c r="O963" s="4"/>
      <c r="P963" s="4"/>
      <c r="Q963" s="152"/>
      <c r="R963" s="152"/>
      <c r="S963" s="152"/>
      <c r="T963" s="152"/>
      <c r="U963" s="152"/>
      <c r="V963" s="152"/>
      <c r="W963" s="152"/>
      <c r="X963" s="152"/>
      <c r="Y963" s="152"/>
      <c r="Z963" s="152"/>
      <c r="AA963" s="152"/>
      <c r="AB963" s="152"/>
      <c r="AC963" s="152"/>
      <c r="AD963" s="152"/>
      <c r="AE963" s="152"/>
      <c r="AF963" s="160"/>
      <c r="AG963" s="160"/>
      <c r="AH963" s="160"/>
      <c r="AI963" s="160"/>
    </row>
    <row r="964" spans="1:35">
      <c r="A964" s="4"/>
      <c r="B964" s="4"/>
      <c r="C964" s="4"/>
      <c r="D964" s="4"/>
      <c r="E964" s="4"/>
      <c r="F964" s="4"/>
      <c r="G964" s="4"/>
      <c r="H964" s="4"/>
      <c r="I964" s="4"/>
      <c r="J964" s="4"/>
      <c r="K964" s="4"/>
      <c r="L964" s="4"/>
      <c r="M964" s="4"/>
      <c r="N964" s="4"/>
      <c r="O964" s="4"/>
      <c r="P964" s="4"/>
      <c r="Q964" s="152"/>
      <c r="R964" s="152"/>
      <c r="S964" s="152"/>
      <c r="T964" s="152"/>
      <c r="U964" s="152"/>
      <c r="V964" s="152"/>
      <c r="W964" s="152"/>
      <c r="X964" s="152"/>
      <c r="Y964" s="152"/>
      <c r="Z964" s="152"/>
      <c r="AA964" s="152"/>
      <c r="AB964" s="152"/>
      <c r="AC964" s="152"/>
      <c r="AD964" s="152"/>
      <c r="AE964" s="152"/>
      <c r="AF964" s="160"/>
      <c r="AG964" s="160"/>
      <c r="AH964" s="160"/>
      <c r="AI964" s="160"/>
    </row>
    <row r="965" spans="1:35">
      <c r="A965" s="4"/>
      <c r="B965" s="4"/>
      <c r="C965" s="4"/>
      <c r="D965" s="4"/>
      <c r="E965" s="4"/>
      <c r="F965" s="4"/>
      <c r="G965" s="4"/>
      <c r="H965" s="4"/>
      <c r="I965" s="4"/>
      <c r="J965" s="4"/>
      <c r="K965" s="4"/>
      <c r="L965" s="4"/>
      <c r="M965" s="4"/>
      <c r="N965" s="4"/>
      <c r="O965" s="4"/>
      <c r="P965" s="4"/>
      <c r="Q965" s="152"/>
      <c r="R965" s="152"/>
      <c r="S965" s="152"/>
      <c r="T965" s="152"/>
      <c r="U965" s="152"/>
      <c r="V965" s="152"/>
      <c r="W965" s="152"/>
      <c r="X965" s="152"/>
      <c r="Y965" s="152"/>
      <c r="Z965" s="152"/>
      <c r="AA965" s="152"/>
      <c r="AB965" s="152"/>
      <c r="AC965" s="152"/>
      <c r="AD965" s="152"/>
      <c r="AE965" s="152"/>
      <c r="AF965" s="160"/>
      <c r="AG965" s="160"/>
      <c r="AH965" s="160"/>
      <c r="AI965" s="160"/>
    </row>
    <row r="966" spans="1:35">
      <c r="A966" s="4"/>
      <c r="B966" s="4"/>
      <c r="C966" s="4"/>
      <c r="D966" s="4"/>
      <c r="E966" s="4"/>
      <c r="F966" s="4"/>
      <c r="G966" s="4"/>
      <c r="H966" s="4"/>
      <c r="I966" s="4"/>
      <c r="J966" s="4"/>
      <c r="K966" s="4"/>
      <c r="L966" s="4"/>
      <c r="M966" s="4"/>
      <c r="N966" s="4"/>
      <c r="O966" s="4"/>
      <c r="P966" s="4"/>
      <c r="Q966" s="152"/>
      <c r="R966" s="152"/>
      <c r="S966" s="152"/>
      <c r="T966" s="152"/>
      <c r="U966" s="152"/>
      <c r="V966" s="152"/>
      <c r="W966" s="152"/>
      <c r="X966" s="152"/>
      <c r="Y966" s="152"/>
      <c r="Z966" s="152"/>
      <c r="AA966" s="152"/>
      <c r="AB966" s="152"/>
      <c r="AC966" s="152"/>
      <c r="AD966" s="152"/>
      <c r="AE966" s="152"/>
      <c r="AF966" s="160"/>
      <c r="AG966" s="160"/>
      <c r="AH966" s="160"/>
      <c r="AI966" s="160"/>
    </row>
    <row r="967" spans="1:35">
      <c r="A967" s="4"/>
      <c r="B967" s="4"/>
      <c r="C967" s="4"/>
      <c r="D967" s="4"/>
      <c r="E967" s="4"/>
      <c r="F967" s="4"/>
      <c r="G967" s="4"/>
      <c r="H967" s="4"/>
      <c r="I967" s="4"/>
      <c r="J967" s="4"/>
      <c r="K967" s="4"/>
      <c r="L967" s="4"/>
      <c r="M967" s="4"/>
      <c r="N967" s="4"/>
      <c r="O967" s="4"/>
      <c r="P967" s="4"/>
      <c r="Q967" s="152"/>
      <c r="R967" s="152"/>
      <c r="S967" s="152"/>
      <c r="T967" s="152"/>
      <c r="U967" s="152"/>
      <c r="V967" s="152"/>
      <c r="W967" s="152"/>
      <c r="X967" s="152"/>
      <c r="Y967" s="152"/>
      <c r="Z967" s="152"/>
      <c r="AA967" s="152"/>
      <c r="AB967" s="152"/>
      <c r="AC967" s="152"/>
      <c r="AD967" s="152"/>
      <c r="AE967" s="152"/>
      <c r="AF967" s="160"/>
      <c r="AG967" s="160"/>
      <c r="AH967" s="160"/>
      <c r="AI967" s="160"/>
    </row>
    <row r="968" spans="1:35">
      <c r="A968" s="4"/>
      <c r="B968" s="4"/>
      <c r="C968" s="4"/>
      <c r="D968" s="4"/>
      <c r="E968" s="4"/>
      <c r="F968" s="4"/>
      <c r="G968" s="4"/>
      <c r="H968" s="4"/>
      <c r="I968" s="4"/>
      <c r="J968" s="4"/>
      <c r="K968" s="4"/>
      <c r="L968" s="4"/>
      <c r="M968" s="4"/>
      <c r="N968" s="4"/>
      <c r="O968" s="4"/>
      <c r="P968" s="4"/>
      <c r="Q968" s="152"/>
      <c r="R968" s="152"/>
      <c r="S968" s="152"/>
      <c r="T968" s="152"/>
      <c r="U968" s="152"/>
      <c r="V968" s="152"/>
      <c r="W968" s="152"/>
      <c r="X968" s="152"/>
      <c r="Y968" s="152"/>
      <c r="Z968" s="152"/>
      <c r="AA968" s="152"/>
      <c r="AB968" s="152"/>
      <c r="AC968" s="152"/>
      <c r="AD968" s="152"/>
      <c r="AE968" s="152"/>
      <c r="AF968" s="160"/>
      <c r="AG968" s="160"/>
      <c r="AH968" s="160"/>
      <c r="AI968" s="160"/>
    </row>
    <row r="969" spans="1:35">
      <c r="A969" s="4"/>
      <c r="B969" s="4"/>
      <c r="C969" s="4"/>
      <c r="D969" s="4"/>
      <c r="E969" s="4"/>
      <c r="F969" s="4"/>
      <c r="G969" s="4"/>
      <c r="H969" s="4"/>
      <c r="I969" s="4"/>
      <c r="J969" s="4"/>
      <c r="K969" s="4"/>
      <c r="L969" s="4"/>
      <c r="M969" s="4"/>
      <c r="N969" s="4"/>
      <c r="O969" s="4"/>
      <c r="P969" s="4"/>
      <c r="Q969" s="152"/>
      <c r="R969" s="152"/>
      <c r="S969" s="152"/>
      <c r="T969" s="152"/>
      <c r="U969" s="152"/>
      <c r="V969" s="152"/>
      <c r="W969" s="152"/>
      <c r="X969" s="152"/>
      <c r="Y969" s="152"/>
      <c r="Z969" s="152"/>
      <c r="AA969" s="152"/>
      <c r="AB969" s="152"/>
      <c r="AC969" s="152"/>
      <c r="AD969" s="152"/>
      <c r="AE969" s="152"/>
      <c r="AF969" s="160"/>
      <c r="AG969" s="160"/>
      <c r="AH969" s="160"/>
      <c r="AI969" s="160"/>
    </row>
    <row r="970" spans="1:35">
      <c r="A970" s="4"/>
      <c r="B970" s="4"/>
      <c r="C970" s="4"/>
      <c r="D970" s="4"/>
      <c r="E970" s="4"/>
      <c r="F970" s="4"/>
      <c r="G970" s="4"/>
      <c r="H970" s="4"/>
      <c r="I970" s="4"/>
      <c r="J970" s="4"/>
      <c r="K970" s="4"/>
      <c r="L970" s="4"/>
      <c r="M970" s="4"/>
      <c r="N970" s="4"/>
      <c r="O970" s="4"/>
      <c r="P970" s="4"/>
      <c r="Q970" s="152"/>
      <c r="R970" s="152"/>
      <c r="S970" s="152"/>
      <c r="T970" s="152"/>
      <c r="U970" s="152"/>
      <c r="V970" s="152"/>
      <c r="W970" s="152"/>
      <c r="X970" s="152"/>
      <c r="Y970" s="152"/>
      <c r="Z970" s="152"/>
      <c r="AA970" s="152"/>
      <c r="AB970" s="152"/>
      <c r="AC970" s="152"/>
      <c r="AD970" s="152"/>
      <c r="AE970" s="152"/>
      <c r="AF970" s="160"/>
      <c r="AG970" s="160"/>
      <c r="AH970" s="160"/>
      <c r="AI970" s="160"/>
    </row>
    <row r="971" spans="1:35">
      <c r="A971" s="4"/>
      <c r="B971" s="4"/>
      <c r="C971" s="4"/>
      <c r="D971" s="4"/>
      <c r="E971" s="4"/>
      <c r="F971" s="4"/>
      <c r="G971" s="4"/>
      <c r="H971" s="4"/>
      <c r="I971" s="4"/>
      <c r="J971" s="4"/>
      <c r="K971" s="4"/>
      <c r="L971" s="4"/>
      <c r="M971" s="4"/>
      <c r="N971" s="4"/>
      <c r="O971" s="4"/>
      <c r="P971" s="4"/>
      <c r="Q971" s="152"/>
      <c r="R971" s="152"/>
      <c r="S971" s="152"/>
      <c r="T971" s="152"/>
      <c r="U971" s="152"/>
      <c r="V971" s="152"/>
      <c r="W971" s="152"/>
      <c r="X971" s="152"/>
      <c r="Y971" s="152"/>
      <c r="Z971" s="152"/>
      <c r="AA971" s="152"/>
      <c r="AB971" s="152"/>
      <c r="AC971" s="152"/>
      <c r="AD971" s="152"/>
      <c r="AE971" s="152"/>
      <c r="AF971" s="160"/>
      <c r="AG971" s="160"/>
      <c r="AH971" s="160"/>
      <c r="AI971" s="160"/>
    </row>
    <row r="972" spans="1:35">
      <c r="A972" s="4"/>
      <c r="B972" s="4"/>
      <c r="C972" s="4"/>
      <c r="D972" s="4"/>
      <c r="E972" s="4"/>
      <c r="F972" s="4"/>
      <c r="G972" s="4"/>
      <c r="H972" s="4"/>
      <c r="I972" s="4"/>
      <c r="J972" s="4"/>
      <c r="K972" s="4"/>
      <c r="L972" s="4"/>
      <c r="M972" s="4"/>
      <c r="N972" s="4"/>
      <c r="O972" s="4"/>
      <c r="P972" s="4"/>
      <c r="Q972" s="152"/>
      <c r="R972" s="152"/>
      <c r="S972" s="152"/>
      <c r="T972" s="152"/>
      <c r="U972" s="152"/>
      <c r="V972" s="152"/>
      <c r="W972" s="152"/>
      <c r="X972" s="152"/>
      <c r="Y972" s="152"/>
      <c r="Z972" s="152"/>
      <c r="AA972" s="152"/>
      <c r="AB972" s="152"/>
      <c r="AC972" s="152"/>
      <c r="AD972" s="152"/>
      <c r="AE972" s="152"/>
      <c r="AF972" s="160"/>
      <c r="AG972" s="160"/>
      <c r="AH972" s="160"/>
      <c r="AI972" s="160"/>
    </row>
    <row r="973" spans="1:35">
      <c r="A973" s="4"/>
      <c r="B973" s="4"/>
      <c r="C973" s="4"/>
      <c r="D973" s="4"/>
      <c r="E973" s="4"/>
      <c r="F973" s="4"/>
      <c r="G973" s="4"/>
      <c r="H973" s="4"/>
      <c r="I973" s="4"/>
      <c r="J973" s="4"/>
      <c r="K973" s="4"/>
      <c r="L973" s="4"/>
      <c r="M973" s="4"/>
      <c r="N973" s="4"/>
      <c r="O973" s="4"/>
      <c r="P973" s="4"/>
      <c r="Q973" s="152"/>
      <c r="R973" s="152"/>
      <c r="S973" s="152"/>
      <c r="T973" s="152"/>
      <c r="U973" s="152"/>
      <c r="V973" s="152"/>
      <c r="W973" s="152"/>
      <c r="X973" s="152"/>
      <c r="Y973" s="152"/>
      <c r="Z973" s="152"/>
      <c r="AA973" s="152"/>
      <c r="AB973" s="152"/>
      <c r="AC973" s="152"/>
      <c r="AD973" s="152"/>
      <c r="AE973" s="152"/>
      <c r="AF973" s="160"/>
      <c r="AG973" s="160"/>
      <c r="AH973" s="160"/>
      <c r="AI973" s="160"/>
    </row>
    <row r="974" spans="1:35">
      <c r="A974" s="4"/>
      <c r="B974" s="4"/>
      <c r="C974" s="4"/>
      <c r="D974" s="4"/>
      <c r="E974" s="4"/>
      <c r="F974" s="4"/>
      <c r="G974" s="4"/>
      <c r="H974" s="4"/>
      <c r="I974" s="4"/>
      <c r="J974" s="4"/>
      <c r="K974" s="4"/>
      <c r="L974" s="4"/>
      <c r="M974" s="4"/>
      <c r="N974" s="4"/>
      <c r="O974" s="4"/>
      <c r="P974" s="4"/>
      <c r="Q974" s="152"/>
      <c r="R974" s="152"/>
      <c r="S974" s="152"/>
      <c r="T974" s="152"/>
      <c r="U974" s="152"/>
      <c r="V974" s="152"/>
      <c r="W974" s="152"/>
      <c r="X974" s="152"/>
      <c r="Y974" s="152"/>
      <c r="Z974" s="152"/>
      <c r="AA974" s="152"/>
      <c r="AB974" s="152"/>
      <c r="AC974" s="152"/>
      <c r="AD974" s="152"/>
      <c r="AE974" s="152"/>
      <c r="AF974" s="160"/>
      <c r="AG974" s="160"/>
      <c r="AH974" s="160"/>
      <c r="AI974" s="160"/>
    </row>
    <row r="975" spans="1:35">
      <c r="A975" s="4"/>
      <c r="B975" s="4"/>
      <c r="C975" s="4"/>
      <c r="D975" s="4"/>
      <c r="E975" s="4"/>
      <c r="F975" s="4"/>
      <c r="G975" s="4"/>
      <c r="H975" s="4"/>
      <c r="I975" s="4"/>
      <c r="J975" s="4"/>
      <c r="K975" s="4"/>
      <c r="L975" s="4"/>
      <c r="M975" s="4"/>
      <c r="N975" s="4"/>
      <c r="O975" s="4"/>
      <c r="P975" s="4"/>
      <c r="Q975" s="152"/>
      <c r="R975" s="152"/>
      <c r="S975" s="152"/>
      <c r="T975" s="152"/>
      <c r="U975" s="152"/>
      <c r="V975" s="152"/>
      <c r="W975" s="152"/>
      <c r="X975" s="152"/>
      <c r="Y975" s="152"/>
      <c r="Z975" s="152"/>
      <c r="AA975" s="152"/>
      <c r="AB975" s="152"/>
      <c r="AC975" s="152"/>
      <c r="AD975" s="152"/>
      <c r="AE975" s="152"/>
      <c r="AF975" s="160"/>
      <c r="AG975" s="160"/>
      <c r="AH975" s="160"/>
      <c r="AI975" s="160"/>
    </row>
    <row r="976" spans="1:35">
      <c r="A976" s="4"/>
      <c r="B976" s="4"/>
      <c r="C976" s="4"/>
      <c r="D976" s="4"/>
      <c r="E976" s="4"/>
      <c r="F976" s="4"/>
      <c r="G976" s="4"/>
      <c r="H976" s="4"/>
      <c r="I976" s="4"/>
      <c r="J976" s="4"/>
      <c r="K976" s="4"/>
      <c r="L976" s="4"/>
      <c r="M976" s="4"/>
      <c r="N976" s="4"/>
      <c r="O976" s="4"/>
      <c r="P976" s="4"/>
      <c r="Q976" s="152"/>
      <c r="R976" s="152"/>
      <c r="S976" s="152"/>
      <c r="T976" s="152"/>
      <c r="U976" s="152"/>
      <c r="V976" s="152"/>
      <c r="W976" s="152"/>
      <c r="X976" s="152"/>
      <c r="Y976" s="152"/>
      <c r="Z976" s="152"/>
      <c r="AA976" s="152"/>
      <c r="AB976" s="152"/>
      <c r="AC976" s="152"/>
      <c r="AD976" s="152"/>
      <c r="AE976" s="152"/>
      <c r="AF976" s="160"/>
      <c r="AG976" s="160"/>
      <c r="AH976" s="160"/>
      <c r="AI976" s="160"/>
    </row>
    <row r="977" spans="1:35">
      <c r="A977" s="4"/>
      <c r="B977" s="4"/>
      <c r="C977" s="4"/>
      <c r="D977" s="4"/>
      <c r="E977" s="4"/>
      <c r="F977" s="4"/>
      <c r="G977" s="4"/>
      <c r="H977" s="4"/>
      <c r="I977" s="4"/>
      <c r="J977" s="4"/>
      <c r="K977" s="4"/>
      <c r="L977" s="4"/>
      <c r="M977" s="4"/>
      <c r="N977" s="4"/>
      <c r="O977" s="4"/>
      <c r="P977" s="4"/>
      <c r="Q977" s="152"/>
      <c r="R977" s="152"/>
      <c r="S977" s="152"/>
      <c r="T977" s="152"/>
      <c r="U977" s="152"/>
      <c r="V977" s="152"/>
      <c r="W977" s="152"/>
      <c r="X977" s="152"/>
      <c r="Y977" s="152"/>
      <c r="Z977" s="152"/>
      <c r="AA977" s="152"/>
      <c r="AB977" s="152"/>
      <c r="AC977" s="152"/>
      <c r="AD977" s="152"/>
      <c r="AE977" s="152"/>
      <c r="AF977" s="160"/>
      <c r="AG977" s="160"/>
      <c r="AH977" s="160"/>
      <c r="AI977" s="160"/>
    </row>
    <row r="978" spans="1:35">
      <c r="A978" s="4"/>
      <c r="B978" s="4"/>
      <c r="C978" s="4"/>
      <c r="D978" s="4"/>
      <c r="E978" s="4"/>
      <c r="F978" s="4"/>
      <c r="G978" s="4"/>
      <c r="H978" s="4"/>
      <c r="I978" s="4"/>
      <c r="J978" s="4"/>
      <c r="K978" s="4"/>
      <c r="L978" s="4"/>
      <c r="M978" s="4"/>
      <c r="N978" s="4"/>
      <c r="O978" s="4"/>
      <c r="P978" s="4"/>
      <c r="Q978" s="152"/>
      <c r="R978" s="152"/>
      <c r="S978" s="152"/>
      <c r="T978" s="152"/>
      <c r="U978" s="152"/>
      <c r="V978" s="152"/>
      <c r="W978" s="152"/>
      <c r="X978" s="152"/>
      <c r="Y978" s="152"/>
      <c r="Z978" s="152"/>
      <c r="AA978" s="152"/>
      <c r="AB978" s="152"/>
      <c r="AC978" s="152"/>
      <c r="AD978" s="152"/>
      <c r="AE978" s="152"/>
      <c r="AF978" s="160"/>
      <c r="AG978" s="160"/>
      <c r="AH978" s="160"/>
      <c r="AI978" s="160"/>
    </row>
    <row r="979" spans="1:35">
      <c r="A979" s="4"/>
      <c r="B979" s="4"/>
      <c r="C979" s="4"/>
      <c r="D979" s="4"/>
      <c r="E979" s="4"/>
      <c r="F979" s="4"/>
      <c r="G979" s="4"/>
      <c r="H979" s="4"/>
      <c r="I979" s="4"/>
      <c r="J979" s="4"/>
      <c r="K979" s="4"/>
      <c r="L979" s="4"/>
      <c r="M979" s="4"/>
      <c r="N979" s="4"/>
      <c r="O979" s="4"/>
      <c r="P979" s="4"/>
      <c r="Q979" s="152"/>
      <c r="R979" s="152"/>
      <c r="S979" s="152"/>
      <c r="T979" s="152"/>
      <c r="U979" s="152"/>
      <c r="V979" s="152"/>
      <c r="W979" s="152"/>
      <c r="X979" s="152"/>
      <c r="Y979" s="152"/>
      <c r="Z979" s="152"/>
      <c r="AA979" s="152"/>
      <c r="AB979" s="152"/>
      <c r="AC979" s="152"/>
      <c r="AD979" s="152"/>
      <c r="AE979" s="152"/>
      <c r="AF979" s="160"/>
      <c r="AG979" s="160"/>
      <c r="AH979" s="160"/>
      <c r="AI979" s="160"/>
    </row>
    <row r="980" spans="1:35">
      <c r="A980" s="4"/>
      <c r="B980" s="4"/>
      <c r="C980" s="4"/>
      <c r="D980" s="4"/>
      <c r="E980" s="4"/>
      <c r="F980" s="4"/>
      <c r="G980" s="4"/>
      <c r="H980" s="4"/>
      <c r="I980" s="4"/>
      <c r="J980" s="4"/>
      <c r="K980" s="4"/>
      <c r="L980" s="4"/>
      <c r="M980" s="4"/>
      <c r="N980" s="4"/>
      <c r="O980" s="4"/>
      <c r="P980" s="4"/>
      <c r="Q980" s="152"/>
      <c r="R980" s="152"/>
      <c r="S980" s="152"/>
      <c r="T980" s="152"/>
      <c r="U980" s="152"/>
      <c r="V980" s="152"/>
      <c r="W980" s="152"/>
      <c r="X980" s="152"/>
      <c r="Y980" s="152"/>
      <c r="Z980" s="152"/>
      <c r="AA980" s="152"/>
      <c r="AB980" s="152"/>
      <c r="AC980" s="152"/>
      <c r="AD980" s="152"/>
      <c r="AE980" s="152"/>
      <c r="AF980" s="160"/>
      <c r="AG980" s="160"/>
      <c r="AH980" s="160"/>
      <c r="AI980" s="160"/>
    </row>
    <row r="981" spans="1:35">
      <c r="A981" s="4"/>
      <c r="B981" s="4"/>
      <c r="C981" s="4"/>
      <c r="D981" s="4"/>
      <c r="E981" s="4"/>
      <c r="F981" s="4"/>
      <c r="G981" s="4"/>
      <c r="H981" s="4"/>
      <c r="I981" s="4"/>
      <c r="J981" s="4"/>
      <c r="K981" s="4"/>
      <c r="L981" s="4"/>
      <c r="M981" s="4"/>
      <c r="N981" s="4"/>
      <c r="O981" s="4"/>
      <c r="P981" s="4"/>
      <c r="Q981" s="152"/>
      <c r="R981" s="152"/>
      <c r="S981" s="152"/>
      <c r="T981" s="152"/>
      <c r="U981" s="152"/>
      <c r="V981" s="152"/>
      <c r="W981" s="152"/>
      <c r="X981" s="152"/>
      <c r="Y981" s="152"/>
      <c r="Z981" s="152"/>
      <c r="AA981" s="152"/>
      <c r="AB981" s="152"/>
      <c r="AC981" s="152"/>
      <c r="AD981" s="152"/>
      <c r="AE981" s="152"/>
      <c r="AF981" s="160"/>
      <c r="AG981" s="160"/>
      <c r="AH981" s="160"/>
      <c r="AI981" s="160"/>
    </row>
    <row r="982" spans="1:35">
      <c r="A982" s="4"/>
      <c r="B982" s="4"/>
      <c r="C982" s="4"/>
      <c r="D982" s="4"/>
      <c r="E982" s="4"/>
      <c r="F982" s="4"/>
      <c r="G982" s="4"/>
      <c r="H982" s="4"/>
      <c r="I982" s="4"/>
      <c r="J982" s="4"/>
      <c r="K982" s="4"/>
      <c r="L982" s="4"/>
      <c r="M982" s="4"/>
      <c r="N982" s="4"/>
      <c r="O982" s="4"/>
      <c r="P982" s="4"/>
      <c r="Q982" s="152"/>
      <c r="R982" s="152"/>
      <c r="S982" s="152"/>
      <c r="T982" s="152"/>
      <c r="U982" s="152"/>
      <c r="V982" s="152"/>
      <c r="W982" s="152"/>
      <c r="X982" s="152"/>
      <c r="Y982" s="152"/>
      <c r="Z982" s="152"/>
      <c r="AA982" s="152"/>
      <c r="AB982" s="152"/>
      <c r="AC982" s="152"/>
      <c r="AD982" s="152"/>
      <c r="AE982" s="152"/>
      <c r="AF982" s="160"/>
      <c r="AG982" s="160"/>
      <c r="AH982" s="160"/>
      <c r="AI982" s="160"/>
    </row>
    <row r="983" spans="1:35">
      <c r="A983" s="4"/>
      <c r="B983" s="4"/>
      <c r="C983" s="4"/>
      <c r="D983" s="4"/>
      <c r="E983" s="4"/>
      <c r="F983" s="4"/>
      <c r="G983" s="4"/>
      <c r="H983" s="4"/>
      <c r="I983" s="4"/>
      <c r="J983" s="4"/>
      <c r="K983" s="4"/>
      <c r="L983" s="4"/>
      <c r="M983" s="4"/>
      <c r="N983" s="4"/>
      <c r="O983" s="4"/>
      <c r="P983" s="4"/>
      <c r="Q983" s="152"/>
      <c r="R983" s="152"/>
      <c r="S983" s="152"/>
      <c r="T983" s="152"/>
      <c r="U983" s="152"/>
      <c r="V983" s="152"/>
      <c r="W983" s="152"/>
      <c r="X983" s="152"/>
      <c r="Y983" s="152"/>
      <c r="Z983" s="152"/>
      <c r="AA983" s="152"/>
      <c r="AB983" s="152"/>
      <c r="AC983" s="152"/>
      <c r="AD983" s="152"/>
      <c r="AE983" s="152"/>
      <c r="AF983" s="160"/>
      <c r="AG983" s="160"/>
      <c r="AH983" s="160"/>
      <c r="AI983" s="160"/>
    </row>
    <row r="984" spans="1:35">
      <c r="A984" s="4"/>
      <c r="B984" s="4"/>
      <c r="C984" s="4"/>
      <c r="D984" s="4"/>
      <c r="E984" s="4"/>
      <c r="F984" s="4"/>
      <c r="G984" s="4"/>
      <c r="H984" s="4"/>
      <c r="I984" s="4"/>
      <c r="J984" s="4"/>
      <c r="K984" s="4"/>
      <c r="L984" s="4"/>
      <c r="M984" s="4"/>
      <c r="N984" s="4"/>
      <c r="O984" s="4"/>
      <c r="P984" s="4"/>
      <c r="Q984" s="152"/>
      <c r="R984" s="152"/>
      <c r="S984" s="152"/>
      <c r="T984" s="152"/>
      <c r="U984" s="152"/>
      <c r="V984" s="152"/>
      <c r="W984" s="152"/>
      <c r="X984" s="152"/>
      <c r="Y984" s="152"/>
      <c r="Z984" s="152"/>
      <c r="AA984" s="152"/>
      <c r="AB984" s="152"/>
      <c r="AC984" s="152"/>
      <c r="AD984" s="152"/>
      <c r="AE984" s="152"/>
      <c r="AF984" s="160"/>
      <c r="AG984" s="160"/>
      <c r="AH984" s="160"/>
      <c r="AI984" s="160"/>
    </row>
    <row r="985" spans="1:35">
      <c r="A985" s="4"/>
      <c r="B985" s="4"/>
      <c r="C985" s="4"/>
      <c r="D985" s="4"/>
      <c r="E985" s="4"/>
      <c r="F985" s="4"/>
      <c r="G985" s="4"/>
      <c r="H985" s="4"/>
      <c r="I985" s="4"/>
      <c r="J985" s="4"/>
      <c r="K985" s="4"/>
      <c r="L985" s="4"/>
      <c r="M985" s="4"/>
      <c r="N985" s="4"/>
      <c r="O985" s="4"/>
      <c r="P985" s="4"/>
      <c r="Q985" s="152"/>
      <c r="R985" s="152"/>
      <c r="S985" s="152"/>
      <c r="T985" s="152"/>
      <c r="U985" s="152"/>
      <c r="V985" s="152"/>
      <c r="W985" s="152"/>
      <c r="X985" s="152"/>
      <c r="Y985" s="152"/>
      <c r="Z985" s="152"/>
      <c r="AA985" s="152"/>
      <c r="AB985" s="152"/>
      <c r="AC985" s="152"/>
      <c r="AD985" s="152"/>
      <c r="AE985" s="152"/>
      <c r="AF985" s="160"/>
      <c r="AG985" s="160"/>
      <c r="AH985" s="160"/>
      <c r="AI985" s="160"/>
    </row>
    <row r="986" spans="1:35">
      <c r="A986" s="4"/>
      <c r="B986" s="4"/>
      <c r="C986" s="4"/>
      <c r="D986" s="4"/>
      <c r="E986" s="4"/>
      <c r="F986" s="4"/>
      <c r="G986" s="4"/>
      <c r="H986" s="4"/>
      <c r="I986" s="4"/>
      <c r="J986" s="4"/>
      <c r="K986" s="4"/>
      <c r="L986" s="4"/>
      <c r="M986" s="4"/>
      <c r="N986" s="4"/>
      <c r="O986" s="4"/>
      <c r="P986" s="4"/>
      <c r="Q986" s="152"/>
      <c r="R986" s="152"/>
      <c r="S986" s="152"/>
      <c r="T986" s="152"/>
      <c r="U986" s="152"/>
      <c r="V986" s="152"/>
      <c r="W986" s="152"/>
      <c r="X986" s="152"/>
      <c r="Y986" s="152"/>
      <c r="Z986" s="152"/>
      <c r="AA986" s="152"/>
      <c r="AB986" s="152"/>
      <c r="AC986" s="152"/>
      <c r="AD986" s="152"/>
      <c r="AE986" s="152"/>
      <c r="AF986" s="160"/>
      <c r="AG986" s="160"/>
      <c r="AH986" s="160"/>
      <c r="AI986" s="160"/>
    </row>
    <row r="987" spans="1:35">
      <c r="A987" s="4"/>
      <c r="B987" s="4"/>
      <c r="C987" s="4"/>
      <c r="D987" s="4"/>
      <c r="E987" s="4"/>
      <c r="F987" s="4"/>
      <c r="G987" s="4"/>
      <c r="H987" s="4"/>
      <c r="I987" s="4"/>
      <c r="J987" s="4"/>
      <c r="K987" s="4"/>
      <c r="L987" s="4"/>
      <c r="M987" s="4"/>
      <c r="N987" s="4"/>
      <c r="O987" s="4"/>
      <c r="P987" s="4"/>
      <c r="Q987" s="152"/>
      <c r="R987" s="152"/>
      <c r="S987" s="152"/>
      <c r="T987" s="152"/>
      <c r="U987" s="152"/>
      <c r="V987" s="152"/>
      <c r="W987" s="152"/>
      <c r="X987" s="152"/>
      <c r="Y987" s="152"/>
      <c r="Z987" s="152"/>
      <c r="AA987" s="152"/>
      <c r="AB987" s="152"/>
      <c r="AC987" s="152"/>
      <c r="AD987" s="152"/>
      <c r="AE987" s="152"/>
      <c r="AF987" s="160"/>
      <c r="AG987" s="160"/>
      <c r="AH987" s="160"/>
      <c r="AI987" s="160"/>
    </row>
    <row r="988" spans="1:35">
      <c r="A988" s="4"/>
      <c r="B988" s="4"/>
      <c r="C988" s="4"/>
      <c r="D988" s="4"/>
      <c r="E988" s="4"/>
      <c r="F988" s="4"/>
      <c r="G988" s="4"/>
      <c r="H988" s="4"/>
      <c r="I988" s="4"/>
      <c r="J988" s="4"/>
      <c r="K988" s="4"/>
      <c r="L988" s="4"/>
      <c r="M988" s="4"/>
      <c r="N988" s="4"/>
      <c r="O988" s="4"/>
      <c r="P988" s="4"/>
      <c r="Q988" s="152"/>
      <c r="R988" s="152"/>
      <c r="S988" s="152"/>
      <c r="T988" s="152"/>
      <c r="U988" s="152"/>
      <c r="V988" s="152"/>
      <c r="W988" s="152"/>
      <c r="X988" s="152"/>
      <c r="Y988" s="152"/>
      <c r="Z988" s="152"/>
      <c r="AA988" s="152"/>
      <c r="AB988" s="152"/>
      <c r="AC988" s="152"/>
      <c r="AD988" s="152"/>
      <c r="AE988" s="152"/>
      <c r="AF988" s="160"/>
      <c r="AG988" s="160"/>
      <c r="AH988" s="160"/>
      <c r="AI988" s="160"/>
    </row>
    <row r="989" spans="1:35">
      <c r="A989" s="4"/>
      <c r="B989" s="4"/>
      <c r="C989" s="4"/>
      <c r="D989" s="4"/>
      <c r="E989" s="4"/>
      <c r="F989" s="4"/>
      <c r="G989" s="4"/>
      <c r="H989" s="4"/>
      <c r="I989" s="4"/>
      <c r="J989" s="4"/>
      <c r="K989" s="4"/>
      <c r="L989" s="4"/>
      <c r="M989" s="4"/>
      <c r="N989" s="4"/>
      <c r="O989" s="4"/>
      <c r="P989" s="4"/>
      <c r="Q989" s="152"/>
      <c r="R989" s="152"/>
      <c r="S989" s="152"/>
      <c r="T989" s="152"/>
      <c r="U989" s="152"/>
      <c r="V989" s="152"/>
      <c r="W989" s="152"/>
      <c r="X989" s="152"/>
      <c r="Y989" s="152"/>
      <c r="Z989" s="152"/>
      <c r="AA989" s="152"/>
      <c r="AB989" s="152"/>
      <c r="AC989" s="152"/>
      <c r="AD989" s="152"/>
      <c r="AE989" s="152"/>
      <c r="AF989" s="160"/>
      <c r="AG989" s="160"/>
      <c r="AH989" s="160"/>
      <c r="AI989" s="160"/>
    </row>
    <row r="990" spans="1:35">
      <c r="A990" s="4"/>
      <c r="B990" s="4"/>
      <c r="C990" s="4"/>
      <c r="D990" s="4"/>
      <c r="E990" s="4"/>
      <c r="F990" s="4"/>
      <c r="G990" s="4"/>
      <c r="H990" s="4"/>
      <c r="I990" s="4"/>
      <c r="J990" s="4"/>
      <c r="K990" s="4"/>
      <c r="L990" s="4"/>
      <c r="M990" s="4"/>
      <c r="N990" s="4"/>
      <c r="O990" s="4"/>
      <c r="P990" s="4"/>
      <c r="Q990" s="152"/>
      <c r="R990" s="152"/>
      <c r="S990" s="152"/>
      <c r="T990" s="152"/>
      <c r="U990" s="152"/>
      <c r="V990" s="152"/>
      <c r="W990" s="152"/>
      <c r="X990" s="152"/>
      <c r="Y990" s="152"/>
      <c r="Z990" s="152"/>
      <c r="AA990" s="152"/>
      <c r="AB990" s="152"/>
      <c r="AC990" s="152"/>
      <c r="AD990" s="152"/>
      <c r="AE990" s="152"/>
      <c r="AF990" s="160"/>
      <c r="AG990" s="160"/>
      <c r="AH990" s="160"/>
      <c r="AI990" s="160"/>
    </row>
    <row r="991" spans="1:35">
      <c r="A991" s="4"/>
      <c r="B991" s="4"/>
      <c r="C991" s="4"/>
      <c r="D991" s="4"/>
      <c r="E991" s="4"/>
      <c r="F991" s="4"/>
      <c r="G991" s="4"/>
      <c r="H991" s="4"/>
      <c r="I991" s="4"/>
      <c r="J991" s="4"/>
      <c r="K991" s="4"/>
      <c r="L991" s="4"/>
      <c r="M991" s="4"/>
      <c r="N991" s="4"/>
      <c r="O991" s="4"/>
      <c r="P991" s="4"/>
      <c r="Q991" s="152"/>
      <c r="R991" s="152"/>
      <c r="S991" s="152"/>
      <c r="T991" s="152"/>
      <c r="U991" s="152"/>
      <c r="V991" s="152"/>
      <c r="W991" s="152"/>
      <c r="X991" s="152"/>
      <c r="Y991" s="152"/>
      <c r="Z991" s="152"/>
      <c r="AA991" s="152"/>
      <c r="AB991" s="152"/>
      <c r="AC991" s="152"/>
      <c r="AD991" s="152"/>
      <c r="AE991" s="152"/>
      <c r="AF991" s="160"/>
      <c r="AG991" s="160"/>
      <c r="AH991" s="160"/>
      <c r="AI991" s="160"/>
    </row>
    <row r="992" spans="1:35">
      <c r="A992" s="4"/>
      <c r="B992" s="4"/>
      <c r="C992" s="4"/>
      <c r="D992" s="4"/>
      <c r="E992" s="4"/>
      <c r="F992" s="4"/>
      <c r="G992" s="4"/>
      <c r="H992" s="4"/>
      <c r="I992" s="4"/>
      <c r="J992" s="4"/>
      <c r="K992" s="4"/>
      <c r="L992" s="4"/>
      <c r="M992" s="4"/>
      <c r="N992" s="4"/>
      <c r="O992" s="4"/>
      <c r="P992" s="4"/>
      <c r="Q992" s="152"/>
      <c r="R992" s="152"/>
      <c r="S992" s="152"/>
      <c r="T992" s="152"/>
      <c r="U992" s="152"/>
      <c r="V992" s="152"/>
      <c r="W992" s="152"/>
      <c r="X992" s="152"/>
      <c r="Y992" s="152"/>
      <c r="Z992" s="152"/>
      <c r="AA992" s="152"/>
      <c r="AB992" s="152"/>
      <c r="AC992" s="152"/>
      <c r="AD992" s="152"/>
      <c r="AE992" s="152"/>
      <c r="AF992" s="160"/>
      <c r="AG992" s="160"/>
      <c r="AH992" s="160"/>
      <c r="AI992" s="160"/>
    </row>
    <row r="993" spans="1:35">
      <c r="A993" s="4"/>
      <c r="B993" s="4"/>
      <c r="C993" s="4"/>
      <c r="D993" s="4"/>
      <c r="E993" s="4"/>
      <c r="F993" s="4"/>
      <c r="G993" s="4"/>
      <c r="H993" s="4"/>
      <c r="I993" s="4"/>
      <c r="J993" s="4"/>
      <c r="K993" s="4"/>
      <c r="L993" s="4"/>
      <c r="M993" s="4"/>
      <c r="N993" s="4"/>
      <c r="O993" s="4"/>
      <c r="P993" s="4"/>
      <c r="Q993" s="152"/>
      <c r="R993" s="152"/>
      <c r="S993" s="152"/>
      <c r="T993" s="152"/>
      <c r="U993" s="152"/>
      <c r="V993" s="152"/>
      <c r="W993" s="152"/>
      <c r="X993" s="152"/>
      <c r="Y993" s="152"/>
      <c r="Z993" s="152"/>
      <c r="AA993" s="152"/>
      <c r="AB993" s="152"/>
      <c r="AC993" s="152"/>
      <c r="AD993" s="152"/>
      <c r="AE993" s="152"/>
      <c r="AF993" s="160"/>
      <c r="AG993" s="160"/>
      <c r="AH993" s="160"/>
      <c r="AI993" s="160"/>
    </row>
    <row r="994" spans="1:35">
      <c r="A994" s="4"/>
      <c r="B994" s="4"/>
      <c r="C994" s="4"/>
      <c r="D994" s="4"/>
      <c r="E994" s="4"/>
      <c r="F994" s="4"/>
      <c r="G994" s="4"/>
      <c r="H994" s="4"/>
      <c r="I994" s="4"/>
      <c r="J994" s="4"/>
      <c r="K994" s="4"/>
      <c r="L994" s="4"/>
      <c r="M994" s="4"/>
      <c r="N994" s="4"/>
      <c r="O994" s="4"/>
      <c r="P994" s="4"/>
      <c r="Q994" s="152"/>
      <c r="R994" s="152"/>
      <c r="S994" s="152"/>
      <c r="T994" s="152"/>
      <c r="U994" s="152"/>
      <c r="V994" s="152"/>
      <c r="W994" s="152"/>
      <c r="X994" s="152"/>
      <c r="Y994" s="152"/>
      <c r="Z994" s="152"/>
      <c r="AA994" s="152"/>
      <c r="AB994" s="152"/>
      <c r="AC994" s="152"/>
      <c r="AD994" s="152"/>
      <c r="AE994" s="152"/>
      <c r="AF994" s="160"/>
      <c r="AG994" s="160"/>
      <c r="AH994" s="160"/>
      <c r="AI994" s="160"/>
    </row>
    <row r="995" spans="1:35">
      <c r="A995" s="4"/>
      <c r="B995" s="4"/>
      <c r="C995" s="4"/>
      <c r="D995" s="4"/>
      <c r="E995" s="4"/>
      <c r="F995" s="4"/>
      <c r="G995" s="4"/>
      <c r="H995" s="4"/>
      <c r="I995" s="4"/>
      <c r="J995" s="4"/>
      <c r="K995" s="4"/>
      <c r="L995" s="4"/>
      <c r="M995" s="4"/>
      <c r="N995" s="4"/>
      <c r="O995" s="4"/>
      <c r="P995" s="4"/>
      <c r="Q995" s="152"/>
      <c r="R995" s="152"/>
      <c r="S995" s="152"/>
      <c r="T995" s="152"/>
      <c r="U995" s="152"/>
      <c r="V995" s="152"/>
      <c r="W995" s="152"/>
      <c r="X995" s="152"/>
      <c r="Y995" s="152"/>
      <c r="Z995" s="152"/>
      <c r="AA995" s="152"/>
      <c r="AB995" s="152"/>
      <c r="AC995" s="152"/>
      <c r="AD995" s="152"/>
      <c r="AE995" s="152"/>
      <c r="AF995" s="160"/>
      <c r="AG995" s="160"/>
      <c r="AH995" s="160"/>
      <c r="AI995" s="160"/>
    </row>
    <row r="996" spans="1:35">
      <c r="A996" s="4"/>
      <c r="B996" s="4"/>
      <c r="C996" s="4"/>
      <c r="D996" s="4"/>
      <c r="E996" s="4"/>
      <c r="F996" s="4"/>
      <c r="G996" s="4"/>
      <c r="H996" s="4"/>
      <c r="I996" s="4"/>
      <c r="J996" s="4"/>
      <c r="K996" s="4"/>
      <c r="L996" s="4"/>
      <c r="M996" s="4"/>
      <c r="N996" s="4"/>
      <c r="O996" s="4"/>
      <c r="P996" s="4"/>
      <c r="Q996" s="152"/>
      <c r="R996" s="152"/>
      <c r="S996" s="152"/>
      <c r="T996" s="152"/>
      <c r="U996" s="152"/>
      <c r="V996" s="152"/>
      <c r="W996" s="152"/>
      <c r="X996" s="152"/>
      <c r="Y996" s="152"/>
      <c r="Z996" s="152"/>
      <c r="AA996" s="152"/>
      <c r="AB996" s="152"/>
      <c r="AC996" s="152"/>
      <c r="AD996" s="152"/>
      <c r="AE996" s="152"/>
      <c r="AF996" s="160"/>
      <c r="AG996" s="160"/>
      <c r="AH996" s="160"/>
      <c r="AI996" s="160"/>
    </row>
    <row r="997" spans="1:35">
      <c r="A997" s="4"/>
      <c r="B997" s="4"/>
      <c r="C997" s="4"/>
      <c r="D997" s="4"/>
      <c r="E997" s="4"/>
      <c r="F997" s="4"/>
      <c r="G997" s="4"/>
      <c r="H997" s="4"/>
      <c r="I997" s="4"/>
      <c r="J997" s="4"/>
      <c r="K997" s="4"/>
      <c r="L997" s="4"/>
      <c r="M997" s="4"/>
      <c r="N997" s="4"/>
      <c r="O997" s="4"/>
      <c r="P997" s="4"/>
      <c r="Q997" s="152"/>
      <c r="R997" s="152"/>
      <c r="S997" s="152"/>
      <c r="T997" s="152"/>
      <c r="U997" s="152"/>
      <c r="V997" s="152"/>
      <c r="W997" s="152"/>
      <c r="X997" s="152"/>
      <c r="Y997" s="152"/>
      <c r="Z997" s="152"/>
      <c r="AA997" s="152"/>
      <c r="AB997" s="152"/>
      <c r="AC997" s="152"/>
      <c r="AD997" s="152"/>
      <c r="AE997" s="152"/>
      <c r="AF997" s="160"/>
      <c r="AG997" s="160"/>
      <c r="AH997" s="160"/>
      <c r="AI997" s="160"/>
    </row>
    <row r="998" spans="1:35">
      <c r="A998" s="4"/>
      <c r="B998" s="4"/>
      <c r="C998" s="4"/>
      <c r="D998" s="4"/>
      <c r="E998" s="4"/>
      <c r="F998" s="4"/>
      <c r="G998" s="4"/>
      <c r="H998" s="4"/>
      <c r="I998" s="4"/>
      <c r="J998" s="4"/>
      <c r="K998" s="4"/>
      <c r="L998" s="4"/>
      <c r="M998" s="4"/>
      <c r="N998" s="4"/>
      <c r="O998" s="4"/>
      <c r="P998" s="4"/>
      <c r="Q998" s="152"/>
      <c r="R998" s="152"/>
      <c r="S998" s="152"/>
      <c r="T998" s="152"/>
      <c r="U998" s="152"/>
      <c r="V998" s="152"/>
      <c r="W998" s="152"/>
      <c r="X998" s="152"/>
      <c r="Y998" s="152"/>
      <c r="Z998" s="152"/>
      <c r="AA998" s="152"/>
      <c r="AB998" s="152"/>
      <c r="AC998" s="152"/>
      <c r="AD998" s="152"/>
      <c r="AE998" s="152"/>
      <c r="AF998" s="160"/>
      <c r="AG998" s="160"/>
      <c r="AH998" s="160"/>
      <c r="AI998" s="160"/>
    </row>
    <row r="999" spans="1:35">
      <c r="A999" s="4"/>
      <c r="B999" s="4"/>
      <c r="C999" s="4"/>
      <c r="D999" s="4"/>
      <c r="E999" s="4"/>
      <c r="F999" s="4"/>
      <c r="G999" s="4"/>
      <c r="H999" s="4"/>
      <c r="I999" s="4"/>
      <c r="J999" s="4"/>
      <c r="K999" s="4"/>
      <c r="L999" s="4"/>
      <c r="M999" s="4"/>
      <c r="N999" s="4"/>
      <c r="O999" s="4"/>
      <c r="P999" s="4"/>
      <c r="Q999" s="152"/>
      <c r="R999" s="152"/>
      <c r="S999" s="152"/>
      <c r="T999" s="152"/>
      <c r="U999" s="152"/>
      <c r="V999" s="152"/>
      <c r="W999" s="152"/>
      <c r="X999" s="152"/>
      <c r="Y999" s="152"/>
      <c r="Z999" s="152"/>
      <c r="AA999" s="152"/>
      <c r="AB999" s="152"/>
      <c r="AC999" s="152"/>
      <c r="AD999" s="152"/>
      <c r="AE999" s="152"/>
      <c r="AF999" s="160"/>
      <c r="AG999" s="160"/>
      <c r="AH999" s="160"/>
      <c r="AI999" s="160"/>
    </row>
    <row r="1000" spans="1:35">
      <c r="A1000" s="4"/>
      <c r="B1000" s="4"/>
      <c r="C1000" s="4"/>
      <c r="D1000" s="4"/>
      <c r="E1000" s="4"/>
      <c r="F1000" s="4"/>
      <c r="G1000" s="4"/>
      <c r="H1000" s="4"/>
      <c r="I1000" s="4"/>
      <c r="J1000" s="4"/>
      <c r="K1000" s="4"/>
      <c r="L1000" s="4"/>
      <c r="M1000" s="4"/>
      <c r="N1000" s="4"/>
      <c r="O1000" s="4"/>
      <c r="P1000" s="4"/>
      <c r="Q1000" s="152"/>
      <c r="R1000" s="152"/>
      <c r="S1000" s="152"/>
      <c r="T1000" s="152"/>
      <c r="U1000" s="152"/>
      <c r="V1000" s="152"/>
      <c r="W1000" s="152"/>
      <c r="X1000" s="152"/>
      <c r="Y1000" s="152"/>
      <c r="Z1000" s="152"/>
      <c r="AA1000" s="152"/>
      <c r="AB1000" s="152"/>
      <c r="AC1000" s="152"/>
      <c r="AD1000" s="152"/>
      <c r="AE1000" s="152"/>
      <c r="AF1000" s="160"/>
      <c r="AG1000" s="160"/>
      <c r="AH1000" s="160"/>
      <c r="AI1000" s="160"/>
    </row>
    <row r="1001" spans="1:35" ht="15" customHeight="1">
      <c r="AF1001" s="14"/>
      <c r="AG1001" s="14"/>
      <c r="AI1001" s="14"/>
    </row>
    <row r="1002" spans="1:35" ht="15" customHeight="1">
      <c r="AF1002" s="14"/>
      <c r="AG1002" s="14"/>
      <c r="AI1002" s="14"/>
    </row>
    <row r="1003" spans="1:35" ht="15" customHeight="1">
      <c r="AF1003" s="14"/>
      <c r="AG1003" s="14"/>
      <c r="AI1003" s="14"/>
    </row>
    <row r="1004" spans="1:35" ht="15" customHeight="1">
      <c r="AF1004" s="14"/>
      <c r="AG1004" s="14"/>
      <c r="AI1004" s="14"/>
    </row>
    <row r="1005" spans="1:35" ht="15" customHeight="1">
      <c r="AF1005" s="14"/>
      <c r="AG1005" s="14"/>
      <c r="AI1005" s="14"/>
    </row>
    <row r="1006" spans="1:35" ht="15" customHeight="1">
      <c r="AF1006" s="14"/>
      <c r="AG1006" s="14"/>
      <c r="AI1006" s="14"/>
    </row>
    <row r="1007" spans="1:35" ht="15" customHeight="1">
      <c r="AF1007" s="14"/>
      <c r="AG1007" s="14"/>
      <c r="AI1007" s="14"/>
    </row>
    <row r="1008" spans="1:35" ht="15" customHeight="1">
      <c r="AF1008" s="14"/>
      <c r="AG1008" s="14"/>
      <c r="AI1008" s="14"/>
    </row>
    <row r="1009" spans="32:35" ht="15" customHeight="1">
      <c r="AF1009" s="14"/>
      <c r="AG1009" s="14"/>
      <c r="AI1009" s="14"/>
    </row>
    <row r="1010" spans="32:35" ht="15" customHeight="1">
      <c r="AF1010" s="14"/>
      <c r="AG1010" s="14"/>
      <c r="AI1010" s="14"/>
    </row>
    <row r="1011" spans="32:35" ht="15" customHeight="1">
      <c r="AF1011" s="14"/>
      <c r="AG1011" s="14"/>
      <c r="AI1011" s="14"/>
    </row>
    <row r="1012" spans="32:35" ht="15" customHeight="1">
      <c r="AF1012" s="14"/>
      <c r="AG1012" s="14"/>
      <c r="AI1012" s="14"/>
    </row>
    <row r="1013" spans="32:35" ht="15" customHeight="1">
      <c r="AF1013" s="14"/>
      <c r="AG1013" s="14"/>
      <c r="AI1013" s="14"/>
    </row>
    <row r="1014" spans="32:35" ht="15" customHeight="1">
      <c r="AF1014" s="14"/>
      <c r="AG1014" s="14"/>
      <c r="AI1014" s="14"/>
    </row>
    <row r="1015" spans="32:35" ht="15" customHeight="1">
      <c r="AF1015" s="14"/>
      <c r="AG1015" s="14"/>
      <c r="AI1015" s="14"/>
    </row>
    <row r="1016" spans="32:35" ht="15" customHeight="1">
      <c r="AF1016" s="14"/>
      <c r="AG1016" s="14"/>
      <c r="AI1016" s="14"/>
    </row>
    <row r="1017" spans="32:35" ht="15" customHeight="1">
      <c r="AF1017" s="14"/>
      <c r="AG1017" s="14"/>
      <c r="AI1017" s="14"/>
    </row>
    <row r="1018" spans="32:35" ht="15" customHeight="1">
      <c r="AF1018" s="14"/>
      <c r="AG1018" s="14"/>
      <c r="AI1018" s="14"/>
    </row>
    <row r="1019" spans="32:35" ht="15" customHeight="1">
      <c r="AF1019" s="14"/>
      <c r="AG1019" s="14"/>
      <c r="AI1019" s="14"/>
    </row>
    <row r="1020" spans="32:35" ht="15" customHeight="1">
      <c r="AF1020" s="14"/>
      <c r="AG1020" s="14"/>
      <c r="AI1020" s="14"/>
    </row>
    <row r="1021" spans="32:35" ht="15" customHeight="1">
      <c r="AF1021" s="14"/>
      <c r="AG1021" s="14"/>
      <c r="AI1021" s="14"/>
    </row>
    <row r="1022" spans="32:35" ht="15" customHeight="1">
      <c r="AF1022" s="14"/>
      <c r="AG1022" s="14"/>
      <c r="AI1022" s="14"/>
    </row>
    <row r="1023" spans="32:35" ht="15" customHeight="1">
      <c r="AF1023" s="14"/>
      <c r="AG1023" s="14"/>
      <c r="AI1023" s="14"/>
    </row>
    <row r="1024" spans="32:35" ht="15" customHeight="1">
      <c r="AF1024" s="14"/>
      <c r="AG1024" s="14"/>
      <c r="AI1024" s="14"/>
    </row>
    <row r="1025" spans="32:35" ht="15" customHeight="1">
      <c r="AF1025" s="14"/>
      <c r="AG1025" s="14"/>
      <c r="AI1025" s="14"/>
    </row>
    <row r="1026" spans="32:35" ht="15" customHeight="1">
      <c r="AF1026" s="14"/>
      <c r="AG1026" s="14"/>
      <c r="AI1026" s="14"/>
    </row>
    <row r="1027" spans="32:35" ht="15" customHeight="1">
      <c r="AF1027" s="14"/>
      <c r="AG1027" s="14"/>
      <c r="AI1027" s="14"/>
    </row>
    <row r="1028" spans="32:35" ht="15" customHeight="1">
      <c r="AF1028" s="14"/>
      <c r="AG1028" s="14"/>
      <c r="AI1028" s="14"/>
    </row>
    <row r="1029" spans="32:35" ht="15" customHeight="1">
      <c r="AF1029" s="14"/>
      <c r="AG1029" s="14"/>
      <c r="AI1029" s="14"/>
    </row>
    <row r="1030" spans="32:35" ht="15" customHeight="1">
      <c r="AF1030" s="14"/>
      <c r="AG1030" s="14"/>
      <c r="AI1030" s="14"/>
    </row>
    <row r="1031" spans="32:35" ht="15" customHeight="1">
      <c r="AF1031" s="14"/>
      <c r="AG1031" s="14"/>
      <c r="AI1031" s="14"/>
    </row>
    <row r="1032" spans="32:35" ht="15" customHeight="1">
      <c r="AF1032" s="14"/>
      <c r="AG1032" s="14"/>
      <c r="AI1032" s="14"/>
    </row>
    <row r="1033" spans="32:35" ht="15" customHeight="1">
      <c r="AF1033" s="14"/>
      <c r="AG1033" s="14"/>
      <c r="AI1033" s="14"/>
    </row>
    <row r="1034" spans="32:35" ht="15" customHeight="1">
      <c r="AF1034" s="14"/>
      <c r="AG1034" s="14"/>
      <c r="AI1034" s="14"/>
    </row>
    <row r="1035" spans="32:35" ht="15" customHeight="1">
      <c r="AF1035" s="14"/>
      <c r="AG1035" s="14"/>
      <c r="AI1035" s="14"/>
    </row>
    <row r="1036" spans="32:35" ht="15" customHeight="1">
      <c r="AF1036" s="14"/>
      <c r="AG1036" s="14"/>
      <c r="AI1036" s="14"/>
    </row>
    <row r="1037" spans="32:35" ht="15" customHeight="1">
      <c r="AF1037" s="14"/>
      <c r="AG1037" s="14"/>
      <c r="AI1037" s="14"/>
    </row>
    <row r="1038" spans="32:35" ht="15" customHeight="1">
      <c r="AF1038" s="14"/>
      <c r="AG1038" s="14"/>
      <c r="AI1038" s="14"/>
    </row>
    <row r="1039" spans="32:35" ht="15" customHeight="1">
      <c r="AF1039" s="14"/>
      <c r="AG1039" s="14"/>
      <c r="AI1039" s="14"/>
    </row>
    <row r="1040" spans="32:35" ht="15" customHeight="1">
      <c r="AF1040" s="14"/>
      <c r="AG1040" s="14"/>
      <c r="AI1040" s="14"/>
    </row>
    <row r="1041" spans="32:35" ht="15" customHeight="1">
      <c r="AF1041" s="14"/>
      <c r="AG1041" s="14"/>
      <c r="AI1041" s="14"/>
    </row>
    <row r="1042" spans="32:35" ht="15" customHeight="1">
      <c r="AF1042" s="14"/>
      <c r="AG1042" s="14"/>
      <c r="AI1042" s="14"/>
    </row>
    <row r="1043" spans="32:35" ht="15" customHeight="1">
      <c r="AF1043" s="14"/>
      <c r="AG1043" s="14"/>
      <c r="AI1043" s="14"/>
    </row>
    <row r="1044" spans="32:35" ht="15" customHeight="1">
      <c r="AF1044" s="14"/>
      <c r="AG1044" s="14"/>
      <c r="AI1044" s="14"/>
    </row>
    <row r="1045" spans="32:35" ht="15" customHeight="1">
      <c r="AF1045" s="14"/>
      <c r="AG1045" s="14"/>
      <c r="AI1045" s="14"/>
    </row>
    <row r="1046" spans="32:35" ht="15" customHeight="1">
      <c r="AF1046" s="14"/>
      <c r="AG1046" s="14"/>
      <c r="AI1046" s="14"/>
    </row>
    <row r="1047" spans="32:35" ht="15" customHeight="1">
      <c r="AF1047" s="14"/>
      <c r="AG1047" s="14"/>
      <c r="AI1047" s="14"/>
    </row>
    <row r="1048" spans="32:35" ht="15" customHeight="1">
      <c r="AF1048" s="14"/>
      <c r="AG1048" s="14"/>
      <c r="AI1048" s="14"/>
    </row>
    <row r="1049" spans="32:35" ht="15" customHeight="1">
      <c r="AF1049" s="14"/>
      <c r="AG1049" s="14"/>
      <c r="AI1049" s="14"/>
    </row>
    <row r="1050" spans="32:35" ht="15" customHeight="1">
      <c r="AF1050" s="14"/>
      <c r="AG1050" s="14"/>
      <c r="AI1050" s="14"/>
    </row>
    <row r="1051" spans="32:35" ht="15" customHeight="1">
      <c r="AF1051" s="14"/>
      <c r="AG1051" s="14"/>
      <c r="AI1051" s="14"/>
    </row>
    <row r="1052" spans="32:35" ht="15" customHeight="1">
      <c r="AF1052" s="14"/>
      <c r="AG1052" s="14"/>
      <c r="AI1052" s="14"/>
    </row>
    <row r="1053" spans="32:35" ht="15" customHeight="1">
      <c r="AF1053" s="14"/>
      <c r="AG1053" s="14"/>
      <c r="AI1053" s="14"/>
    </row>
    <row r="1054" spans="32:35" ht="15" customHeight="1">
      <c r="AF1054" s="14"/>
      <c r="AG1054" s="14"/>
      <c r="AI1054" s="14"/>
    </row>
    <row r="1055" spans="32:35" ht="15" customHeight="1">
      <c r="AF1055" s="14"/>
      <c r="AG1055" s="14"/>
      <c r="AI1055" s="14"/>
    </row>
    <row r="1056" spans="32:35" ht="15" customHeight="1">
      <c r="AF1056" s="14"/>
      <c r="AG1056" s="14"/>
      <c r="AI1056" s="14"/>
    </row>
    <row r="1057" spans="32:35" ht="15" customHeight="1">
      <c r="AF1057" s="14"/>
      <c r="AG1057" s="14"/>
      <c r="AI1057" s="14"/>
    </row>
    <row r="1058" spans="32:35" ht="15" customHeight="1">
      <c r="AF1058" s="14"/>
      <c r="AG1058" s="14"/>
      <c r="AI1058" s="14"/>
    </row>
    <row r="1059" spans="32:35" ht="15" customHeight="1">
      <c r="AF1059" s="14"/>
      <c r="AG1059" s="14"/>
      <c r="AI1059" s="14"/>
    </row>
    <row r="1060" spans="32:35" ht="15" customHeight="1">
      <c r="AF1060" s="14"/>
      <c r="AG1060" s="14"/>
      <c r="AI1060" s="14"/>
    </row>
    <row r="1061" spans="32:35" ht="15" customHeight="1">
      <c r="AF1061" s="14"/>
      <c r="AG1061" s="14"/>
      <c r="AI1061" s="14"/>
    </row>
    <row r="1062" spans="32:35" ht="15" customHeight="1">
      <c r="AF1062" s="14"/>
      <c r="AG1062" s="14"/>
      <c r="AI1062" s="14"/>
    </row>
    <row r="1063" spans="32:35" ht="15" customHeight="1">
      <c r="AF1063" s="14"/>
      <c r="AG1063" s="14"/>
      <c r="AI1063" s="14"/>
    </row>
    <row r="1064" spans="32:35" ht="15" customHeight="1">
      <c r="AF1064" s="14"/>
      <c r="AG1064" s="14"/>
      <c r="AI1064" s="14"/>
    </row>
    <row r="1065" spans="32:35" ht="15" customHeight="1">
      <c r="AF1065" s="14"/>
      <c r="AG1065" s="14"/>
      <c r="AI1065" s="14"/>
    </row>
    <row r="1066" spans="32:35" ht="15" customHeight="1">
      <c r="AF1066" s="14"/>
      <c r="AG1066" s="14"/>
      <c r="AI1066" s="14"/>
    </row>
    <row r="1067" spans="32:35" ht="15" customHeight="1">
      <c r="AF1067" s="14"/>
      <c r="AG1067" s="14"/>
      <c r="AI1067" s="14"/>
    </row>
    <row r="1068" spans="32:35" ht="15" customHeight="1">
      <c r="AF1068" s="14"/>
      <c r="AG1068" s="14"/>
      <c r="AI1068" s="14"/>
    </row>
    <row r="1069" spans="32:35" ht="15" customHeight="1">
      <c r="AF1069" s="14"/>
      <c r="AG1069" s="14"/>
      <c r="AI1069" s="14"/>
    </row>
    <row r="1070" spans="32:35" ht="15" customHeight="1">
      <c r="AF1070" s="14"/>
      <c r="AG1070" s="14"/>
      <c r="AI1070" s="14"/>
    </row>
    <row r="1071" spans="32:35" ht="15" customHeight="1">
      <c r="AF1071" s="14"/>
      <c r="AG1071" s="14"/>
      <c r="AI1071" s="14"/>
    </row>
    <row r="1072" spans="32:35" ht="15" customHeight="1">
      <c r="AF1072" s="14"/>
      <c r="AG1072" s="14"/>
      <c r="AI1072" s="14"/>
    </row>
    <row r="1073" spans="32:35" ht="15" customHeight="1">
      <c r="AF1073" s="14"/>
      <c r="AG1073" s="14"/>
      <c r="AI1073" s="14"/>
    </row>
    <row r="1074" spans="32:35" ht="15" customHeight="1">
      <c r="AF1074" s="14"/>
      <c r="AG1074" s="14"/>
      <c r="AI1074" s="14"/>
    </row>
    <row r="1075" spans="32:35" ht="15" customHeight="1">
      <c r="AF1075" s="14"/>
      <c r="AG1075" s="14"/>
      <c r="AI1075" s="14"/>
    </row>
    <row r="1076" spans="32:35" ht="15" customHeight="1">
      <c r="AF1076" s="14"/>
      <c r="AG1076" s="14"/>
      <c r="AI1076" s="14"/>
    </row>
    <row r="1077" spans="32:35" ht="15" customHeight="1">
      <c r="AF1077" s="14"/>
      <c r="AG1077" s="14"/>
      <c r="AI1077" s="14"/>
    </row>
    <row r="1078" spans="32:35" ht="15" customHeight="1">
      <c r="AF1078" s="14"/>
      <c r="AG1078" s="14"/>
      <c r="AI1078" s="14"/>
    </row>
    <row r="1079" spans="32:35" ht="15" customHeight="1">
      <c r="AF1079" s="14"/>
      <c r="AG1079" s="14"/>
      <c r="AI1079" s="14"/>
    </row>
    <row r="1080" spans="32:35" ht="15" customHeight="1">
      <c r="AF1080" s="14"/>
      <c r="AG1080" s="14"/>
      <c r="AI1080" s="14"/>
    </row>
    <row r="1081" spans="32:35" ht="15" customHeight="1">
      <c r="AF1081" s="14"/>
      <c r="AG1081" s="14"/>
      <c r="AI1081" s="14"/>
    </row>
    <row r="1082" spans="32:35" ht="15" customHeight="1">
      <c r="AF1082" s="14"/>
      <c r="AG1082" s="14"/>
      <c r="AI1082" s="14"/>
    </row>
    <row r="1083" spans="32:35" ht="15" customHeight="1">
      <c r="AF1083" s="14"/>
      <c r="AG1083" s="14"/>
      <c r="AI1083" s="14"/>
    </row>
    <row r="1084" spans="32:35" ht="15" customHeight="1">
      <c r="AF1084" s="14"/>
      <c r="AG1084" s="14"/>
      <c r="AI1084" s="14"/>
    </row>
    <row r="1085" spans="32:35" ht="15" customHeight="1">
      <c r="AF1085" s="14"/>
      <c r="AG1085" s="14"/>
      <c r="AI1085" s="14"/>
    </row>
    <row r="1086" spans="32:35" ht="15" customHeight="1">
      <c r="AF1086" s="14"/>
      <c r="AG1086" s="14"/>
      <c r="AI1086" s="14"/>
    </row>
    <row r="1087" spans="32:35" ht="15" customHeight="1">
      <c r="AF1087" s="14"/>
      <c r="AG1087" s="14"/>
      <c r="AI1087" s="14"/>
    </row>
    <row r="1088" spans="32:35" ht="15" customHeight="1">
      <c r="AF1088" s="14"/>
      <c r="AG1088" s="14"/>
      <c r="AI1088" s="14"/>
    </row>
    <row r="1089" spans="32:35" ht="15" customHeight="1">
      <c r="AF1089" s="14"/>
      <c r="AG1089" s="14"/>
      <c r="AI1089" s="14"/>
    </row>
    <row r="1090" spans="32:35" ht="15" customHeight="1">
      <c r="AF1090" s="14"/>
      <c r="AG1090" s="14"/>
      <c r="AI1090" s="14"/>
    </row>
    <row r="1091" spans="32:35" ht="15" customHeight="1">
      <c r="AF1091" s="14"/>
      <c r="AG1091" s="14"/>
      <c r="AI1091" s="14"/>
    </row>
    <row r="1092" spans="32:35" ht="15" customHeight="1">
      <c r="AF1092" s="14"/>
      <c r="AG1092" s="14"/>
      <c r="AI1092" s="14"/>
    </row>
    <row r="1093" spans="32:35" ht="15" customHeight="1">
      <c r="AF1093" s="14"/>
      <c r="AG1093" s="14"/>
      <c r="AI1093" s="14"/>
    </row>
    <row r="1094" spans="32:35" ht="15" customHeight="1">
      <c r="AF1094" s="14"/>
      <c r="AG1094" s="14"/>
      <c r="AI1094" s="14"/>
    </row>
    <row r="1095" spans="32:35" ht="15" customHeight="1">
      <c r="AF1095" s="14"/>
      <c r="AG1095" s="14"/>
      <c r="AI1095" s="14"/>
    </row>
    <row r="1096" spans="32:35" ht="15" customHeight="1">
      <c r="AF1096" s="14"/>
      <c r="AG1096" s="14"/>
      <c r="AI1096" s="14"/>
    </row>
    <row r="1097" spans="32:35" ht="15" customHeight="1">
      <c r="AF1097" s="14"/>
      <c r="AG1097" s="14"/>
      <c r="AI1097" s="14"/>
    </row>
    <row r="1098" spans="32:35" ht="15" customHeight="1">
      <c r="AF1098" s="14"/>
      <c r="AG1098" s="14"/>
      <c r="AI1098" s="14"/>
    </row>
    <row r="1099" spans="32:35" ht="15" customHeight="1">
      <c r="AF1099" s="14"/>
      <c r="AG1099" s="14"/>
      <c r="AI1099" s="14"/>
    </row>
    <row r="1100" spans="32:35" ht="15" customHeight="1">
      <c r="AF1100" s="14"/>
      <c r="AG1100" s="14"/>
      <c r="AI1100" s="14"/>
    </row>
    <row r="1101" spans="32:35" ht="15" customHeight="1">
      <c r="AF1101" s="14"/>
      <c r="AG1101" s="14"/>
      <c r="AI1101" s="14"/>
    </row>
    <row r="1102" spans="32:35" ht="15" customHeight="1">
      <c r="AF1102" s="14"/>
      <c r="AG1102" s="14"/>
      <c r="AI1102" s="14"/>
    </row>
    <row r="1103" spans="32:35" ht="15" customHeight="1">
      <c r="AF1103" s="14"/>
      <c r="AG1103" s="14"/>
      <c r="AI1103" s="14"/>
    </row>
    <row r="1104" spans="32:35" ht="15" customHeight="1">
      <c r="AF1104" s="14"/>
      <c r="AG1104" s="14"/>
      <c r="AI1104" s="14"/>
    </row>
    <row r="1105" spans="32:35" ht="15" customHeight="1">
      <c r="AF1105" s="14"/>
      <c r="AG1105" s="14"/>
      <c r="AI1105" s="14"/>
    </row>
    <row r="1106" spans="32:35" ht="15" customHeight="1">
      <c r="AF1106" s="14"/>
      <c r="AG1106" s="14"/>
      <c r="AI1106" s="14"/>
    </row>
    <row r="1107" spans="32:35" ht="15" customHeight="1">
      <c r="AF1107" s="14"/>
      <c r="AG1107" s="14"/>
      <c r="AI1107" s="14"/>
    </row>
    <row r="1108" spans="32:35" ht="15" customHeight="1">
      <c r="AF1108" s="14"/>
      <c r="AG1108" s="14"/>
      <c r="AI1108" s="14"/>
    </row>
    <row r="1109" spans="32:35" ht="15" customHeight="1">
      <c r="AF1109" s="14"/>
      <c r="AG1109" s="14"/>
      <c r="AI1109" s="14"/>
    </row>
    <row r="1110" spans="32:35" ht="15" customHeight="1">
      <c r="AF1110" s="14"/>
      <c r="AG1110" s="14"/>
      <c r="AI1110" s="14"/>
    </row>
    <row r="1111" spans="32:35" ht="15" customHeight="1">
      <c r="AF1111" s="14"/>
      <c r="AG1111" s="14"/>
      <c r="AI1111" s="14"/>
    </row>
    <row r="1112" spans="32:35" ht="15" customHeight="1">
      <c r="AF1112" s="14"/>
      <c r="AG1112" s="14"/>
      <c r="AI1112" s="14"/>
    </row>
    <row r="1113" spans="32:35" ht="15" customHeight="1">
      <c r="AF1113" s="14"/>
      <c r="AG1113" s="14"/>
      <c r="AI1113" s="14"/>
    </row>
    <row r="1114" spans="32:35" ht="15" customHeight="1">
      <c r="AF1114" s="14"/>
      <c r="AG1114" s="14"/>
      <c r="AI1114" s="14"/>
    </row>
    <row r="1115" spans="32:35" ht="15" customHeight="1">
      <c r="AF1115" s="14"/>
      <c r="AG1115" s="14"/>
      <c r="AI1115" s="14"/>
    </row>
    <row r="1116" spans="32:35" ht="15" customHeight="1">
      <c r="AF1116" s="14"/>
      <c r="AG1116" s="14"/>
      <c r="AI1116" s="14"/>
    </row>
    <row r="1117" spans="32:35" ht="15" customHeight="1">
      <c r="AF1117" s="14"/>
      <c r="AG1117" s="14"/>
      <c r="AI1117" s="14"/>
    </row>
    <row r="1118" spans="32:35" ht="15" customHeight="1">
      <c r="AF1118" s="14"/>
      <c r="AG1118" s="14"/>
      <c r="AI1118" s="14"/>
    </row>
    <row r="1119" spans="32:35" ht="15" customHeight="1">
      <c r="AF1119" s="14"/>
      <c r="AG1119" s="14"/>
      <c r="AI1119" s="14"/>
    </row>
    <row r="1120" spans="32:35" ht="15" customHeight="1">
      <c r="AF1120" s="14"/>
      <c r="AG1120" s="14"/>
      <c r="AI1120" s="14"/>
    </row>
    <row r="1121" spans="32:35" ht="15" customHeight="1">
      <c r="AF1121" s="14"/>
      <c r="AG1121" s="14"/>
      <c r="AI1121" s="14"/>
    </row>
    <row r="1122" spans="32:35" ht="15" customHeight="1">
      <c r="AF1122" s="14"/>
      <c r="AG1122" s="14"/>
      <c r="AI1122" s="14"/>
    </row>
    <row r="1123" spans="32:35" ht="15" customHeight="1">
      <c r="AF1123" s="14"/>
      <c r="AG1123" s="14"/>
      <c r="AI1123" s="14"/>
    </row>
    <row r="1124" spans="32:35" ht="15" customHeight="1">
      <c r="AF1124" s="14"/>
      <c r="AG1124" s="14"/>
      <c r="AI1124" s="14"/>
    </row>
    <row r="1125" spans="32:35" ht="15" customHeight="1">
      <c r="AF1125" s="14"/>
      <c r="AG1125" s="14"/>
      <c r="AI1125" s="14"/>
    </row>
    <row r="1126" spans="32:35" ht="15" customHeight="1">
      <c r="AF1126" s="14"/>
      <c r="AG1126" s="14"/>
      <c r="AI1126" s="14"/>
    </row>
    <row r="1127" spans="32:35" ht="15" customHeight="1">
      <c r="AF1127" s="14"/>
      <c r="AG1127" s="14"/>
      <c r="AI1127" s="14"/>
    </row>
    <row r="1128" spans="32:35" ht="15" customHeight="1">
      <c r="AF1128" s="14"/>
      <c r="AG1128" s="14"/>
      <c r="AI1128" s="14"/>
    </row>
    <row r="1129" spans="32:35" ht="15" customHeight="1">
      <c r="AF1129" s="14"/>
      <c r="AG1129" s="14"/>
      <c r="AI1129" s="14"/>
    </row>
    <row r="1130" spans="32:35" ht="15" customHeight="1">
      <c r="AF1130" s="14"/>
      <c r="AG1130" s="14"/>
      <c r="AI1130" s="14"/>
    </row>
    <row r="1131" spans="32:35" ht="15" customHeight="1">
      <c r="AF1131" s="14"/>
      <c r="AG1131" s="14"/>
      <c r="AI1131" s="14"/>
    </row>
    <row r="1132" spans="32:35" ht="15" customHeight="1">
      <c r="AF1132" s="14"/>
      <c r="AG1132" s="14"/>
      <c r="AI1132" s="14"/>
    </row>
    <row r="1133" spans="32:35" ht="15" customHeight="1">
      <c r="AF1133" s="14"/>
      <c r="AG1133" s="14"/>
      <c r="AI1133" s="14"/>
    </row>
    <row r="1134" spans="32:35" ht="15" customHeight="1">
      <c r="AF1134" s="14"/>
      <c r="AG1134" s="14"/>
      <c r="AI1134" s="14"/>
    </row>
  </sheetData>
  <autoFilter ref="A1:AF1134" xr:uid="{00000000-0009-0000-0000-000003000000}">
    <filterColumn colId="2" showButton="0"/>
    <filterColumn colId="3" showButton="0"/>
    <filterColumn colId="4" showButton="0"/>
    <filterColumn colId="5" showButton="0"/>
    <filterColumn colId="6" showButton="0"/>
    <filterColumn colId="9" showButton="0"/>
    <filterColumn colId="10" showButton="0"/>
    <filterColumn colId="11" showButton="0"/>
    <filterColumn colId="12" showButton="0"/>
    <filterColumn colId="13"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autoFilter>
  <mergeCells count="3">
    <mergeCell ref="C1:H1"/>
    <mergeCell ref="J1:O1"/>
    <mergeCell ref="Q1:A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999"/>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15.1640625" defaultRowHeight="15" customHeight="1"/>
  <cols>
    <col min="1" max="1" width="18.5" customWidth="1"/>
    <col min="2" max="2" width="20.33203125" style="22" customWidth="1"/>
    <col min="3" max="5" width="9.5" customWidth="1"/>
    <col min="6" max="6" width="6.33203125" style="124" customWidth="1"/>
    <col min="7" max="7" width="11.5" customWidth="1"/>
    <col min="8" max="9" width="9.5" customWidth="1"/>
    <col min="10" max="10" width="129.83203125" customWidth="1"/>
    <col min="11" max="11" width="11.83203125" style="115" customWidth="1"/>
    <col min="12" max="16" width="9.5" style="115" customWidth="1"/>
    <col min="17" max="18" width="9.5" customWidth="1"/>
    <col min="19" max="19" width="43.1640625" customWidth="1"/>
    <col min="20" max="25" width="20.33203125" customWidth="1"/>
  </cols>
  <sheetData>
    <row r="1" spans="1:21" ht="54" customHeight="1">
      <c r="A1" s="109" t="s">
        <v>3099</v>
      </c>
      <c r="B1" s="125" t="s">
        <v>1</v>
      </c>
      <c r="C1" s="281" t="s">
        <v>2</v>
      </c>
      <c r="D1" s="282"/>
      <c r="E1" s="282"/>
      <c r="F1" s="109" t="s">
        <v>3</v>
      </c>
      <c r="G1" s="281" t="s">
        <v>5</v>
      </c>
      <c r="H1" s="282"/>
      <c r="I1" s="282"/>
      <c r="J1" s="125" t="s">
        <v>7</v>
      </c>
      <c r="K1" s="285" t="s">
        <v>8</v>
      </c>
      <c r="L1" s="286"/>
      <c r="M1" s="286"/>
      <c r="N1" s="286"/>
      <c r="O1" s="286"/>
      <c r="P1" s="286"/>
      <c r="Q1" s="286"/>
      <c r="R1" s="286"/>
      <c r="S1" s="140" t="s">
        <v>9</v>
      </c>
      <c r="T1" s="1"/>
      <c r="U1" s="1"/>
    </row>
    <row r="2" spans="1:21" ht="315">
      <c r="A2" s="227" t="s">
        <v>3174</v>
      </c>
      <c r="B2" s="228" t="s">
        <v>1669</v>
      </c>
      <c r="C2" s="69" t="s">
        <v>1670</v>
      </c>
      <c r="D2" s="69" t="s">
        <v>1671</v>
      </c>
      <c r="E2" s="233"/>
      <c r="F2" s="69">
        <v>2015</v>
      </c>
      <c r="G2" s="69" t="s">
        <v>864</v>
      </c>
      <c r="H2" s="233"/>
      <c r="I2" s="233"/>
      <c r="J2" s="69" t="s">
        <v>3948</v>
      </c>
      <c r="K2" s="70" t="s">
        <v>1675</v>
      </c>
      <c r="L2" s="70" t="s">
        <v>3944</v>
      </c>
      <c r="M2" s="70" t="s">
        <v>1677</v>
      </c>
      <c r="N2" s="70" t="s">
        <v>1678</v>
      </c>
      <c r="O2" s="70" t="s">
        <v>1679</v>
      </c>
      <c r="P2" s="243"/>
      <c r="Q2" s="244"/>
      <c r="R2" s="244"/>
      <c r="S2" s="245" t="str">
        <f>HYPERLINK("http://radar.gsa.ac.uk/3698/","http://radar.gsa.ac.uk/3698/")</f>
        <v>http://radar.gsa.ac.uk/3698/</v>
      </c>
      <c r="T2" s="7"/>
      <c r="U2" s="7"/>
    </row>
    <row r="3" spans="1:21" ht="104" customHeight="1">
      <c r="A3" s="132" t="s">
        <v>3175</v>
      </c>
      <c r="B3" s="127" t="s">
        <v>831</v>
      </c>
      <c r="C3" s="52" t="s">
        <v>827</v>
      </c>
      <c r="D3" s="110"/>
      <c r="E3" s="110"/>
      <c r="F3" s="50">
        <v>2013</v>
      </c>
      <c r="G3" s="46" t="s">
        <v>525</v>
      </c>
      <c r="H3" s="110"/>
      <c r="I3" s="110"/>
      <c r="J3" s="52" t="s">
        <v>833</v>
      </c>
      <c r="K3" s="52" t="s">
        <v>834</v>
      </c>
      <c r="L3" s="46" t="s">
        <v>3945</v>
      </c>
      <c r="M3" s="46" t="s">
        <v>3946</v>
      </c>
      <c r="N3" s="46" t="s">
        <v>837</v>
      </c>
      <c r="O3" s="46" t="s">
        <v>3947</v>
      </c>
      <c r="P3" s="46" t="s">
        <v>839</v>
      </c>
      <c r="Q3" s="106"/>
      <c r="R3" s="106"/>
      <c r="S3" s="121" t="str">
        <f>HYPERLINK("http://www.tandfonline.com/doi/full/10.1080/09647775.2013.831250","http://www.tandfonline.com/doi/full/10.1080/09647775.2013.831250")</f>
        <v>http://www.tandfonline.com/doi/full/10.1080/09647775.2013.831250</v>
      </c>
      <c r="T3" s="7"/>
      <c r="U3" s="7"/>
    </row>
    <row r="4" spans="1:21" ht="174" customHeight="1">
      <c r="A4" s="227" t="s">
        <v>3176</v>
      </c>
      <c r="B4" s="228" t="s">
        <v>1660</v>
      </c>
      <c r="C4" s="69" t="s">
        <v>1647</v>
      </c>
      <c r="D4" s="69"/>
      <c r="E4" s="69"/>
      <c r="F4" s="69">
        <v>2013</v>
      </c>
      <c r="G4" s="69" t="s">
        <v>153</v>
      </c>
      <c r="H4" s="70"/>
      <c r="I4" s="70"/>
      <c r="J4" s="69" t="s">
        <v>1662</v>
      </c>
      <c r="K4" s="70" t="s">
        <v>1663</v>
      </c>
      <c r="L4" s="70" t="s">
        <v>1664</v>
      </c>
      <c r="M4" s="70" t="s">
        <v>1665</v>
      </c>
      <c r="N4" s="70" t="s">
        <v>1666</v>
      </c>
      <c r="O4" s="70" t="s">
        <v>1667</v>
      </c>
      <c r="P4" s="70"/>
      <c r="Q4" s="246"/>
      <c r="R4" s="246"/>
      <c r="S4" s="245" t="str">
        <f>HYPERLINK("https://openair.rgu.ac.uk/handle/10059/897","https://openair.rgu.ac.uk/handle/10059/897")</f>
        <v>https://openair.rgu.ac.uk/handle/10059/897</v>
      </c>
      <c r="T4" s="6"/>
      <c r="U4" s="6"/>
    </row>
    <row r="5" spans="1:21" ht="118" customHeight="1">
      <c r="A5" s="131" t="s">
        <v>3177</v>
      </c>
      <c r="B5" s="126" t="s">
        <v>1651</v>
      </c>
      <c r="C5" s="44" t="s">
        <v>1647</v>
      </c>
      <c r="D5" s="44"/>
      <c r="E5" s="44"/>
      <c r="F5" s="44">
        <v>2011</v>
      </c>
      <c r="G5" s="44" t="s">
        <v>153</v>
      </c>
      <c r="H5" s="46"/>
      <c r="I5" s="46"/>
      <c r="J5" s="44" t="s">
        <v>1653</v>
      </c>
      <c r="K5" s="46" t="s">
        <v>1654</v>
      </c>
      <c r="L5" s="46" t="s">
        <v>1655</v>
      </c>
      <c r="M5" s="46" t="s">
        <v>1656</v>
      </c>
      <c r="N5" s="46" t="s">
        <v>1657</v>
      </c>
      <c r="O5" s="46" t="s">
        <v>1658</v>
      </c>
      <c r="P5" s="46"/>
      <c r="Q5" s="107"/>
      <c r="R5" s="107"/>
      <c r="S5" s="120" t="str">
        <f>HYPERLINK("https://openair.rgu.ac.uk/handle/10059/908","https://openair.rgu.ac.uk/handle/10059/908")</f>
        <v>https://openair.rgu.ac.uk/handle/10059/908</v>
      </c>
      <c r="T5" s="6"/>
      <c r="U5" s="6"/>
    </row>
    <row r="6" spans="1:21" ht="153.75" customHeight="1">
      <c r="A6" s="227" t="s">
        <v>3178</v>
      </c>
      <c r="B6" s="228" t="s">
        <v>1060</v>
      </c>
      <c r="C6" s="69" t="s">
        <v>1061</v>
      </c>
      <c r="D6" s="69"/>
      <c r="E6" s="69"/>
      <c r="F6" s="69">
        <v>2011</v>
      </c>
      <c r="G6" s="69" t="s">
        <v>631</v>
      </c>
      <c r="H6" s="70"/>
      <c r="I6" s="70"/>
      <c r="J6" s="69" t="s">
        <v>1064</v>
      </c>
      <c r="K6" s="70" t="s">
        <v>57</v>
      </c>
      <c r="L6" s="70"/>
      <c r="M6" s="70"/>
      <c r="N6" s="70"/>
      <c r="O6" s="70"/>
      <c r="P6" s="70"/>
      <c r="Q6" s="246"/>
      <c r="R6" s="246"/>
      <c r="S6" s="245" t="str">
        <f>HYPERLINK("http://discovery.dundee.ac.uk/portal/en/research/craft-and-sustainable-development(107cd7b7-11db-4645-9fc5-fb79f730c061).html","http://discovery.dundee.ac.uk/portal/en/research/craft-and-sustainable-development(107cd7b7-11db-4645-9fc5-fb79f730c061).html")</f>
        <v>http://discovery.dundee.ac.uk/portal/en/research/craft-and-sustainable-development(107cd7b7-11db-4645-9fc5-fb79f730c061).html</v>
      </c>
      <c r="T6" s="6"/>
      <c r="U6" s="6"/>
    </row>
    <row r="7" spans="1:21" ht="59" customHeight="1">
      <c r="A7" s="131" t="s">
        <v>3179</v>
      </c>
      <c r="B7" s="126" t="s">
        <v>1114</v>
      </c>
      <c r="C7" s="44" t="s">
        <v>1115</v>
      </c>
      <c r="D7" s="44"/>
      <c r="E7" s="44"/>
      <c r="F7" s="44">
        <v>2016</v>
      </c>
      <c r="G7" s="44" t="s">
        <v>631</v>
      </c>
      <c r="H7" s="46"/>
      <c r="I7" s="46"/>
      <c r="J7" s="44" t="s">
        <v>57</v>
      </c>
      <c r="K7" s="46" t="s">
        <v>57</v>
      </c>
      <c r="L7" s="46"/>
      <c r="M7" s="46"/>
      <c r="N7" s="46"/>
      <c r="O7" s="46"/>
      <c r="P7" s="46"/>
      <c r="Q7" s="107"/>
      <c r="R7" s="107"/>
      <c r="S7" s="120" t="str">
        <f>HYPERLINK("http://discovery.dundee.ac.uk/portal/en/research/articulating-cocreation-for-economic-and-cultural-value(644ced12-527c-4a88-9106-3a15f7cfc28a).html","http://discovery.dundee.ac.uk/portal/en/research/articulating-cocreation-for-economic-and-cultural-value(644ced12-527c-4a88-9106-3a15f7cfc28a).html")</f>
        <v>http://discovery.dundee.ac.uk/portal/en/research/articulating-cocreation-for-economic-and-cultural-value(644ced12-527c-4a88-9106-3a15f7cfc28a).html</v>
      </c>
      <c r="T7" s="6"/>
      <c r="U7" s="6"/>
    </row>
    <row r="8" spans="1:21" ht="191" customHeight="1">
      <c r="A8" s="227" t="s">
        <v>3180</v>
      </c>
      <c r="B8" s="228" t="s">
        <v>1548</v>
      </c>
      <c r="C8" s="69" t="s">
        <v>1549</v>
      </c>
      <c r="D8" s="69"/>
      <c r="E8" s="69"/>
      <c r="F8" s="69">
        <v>2015</v>
      </c>
      <c r="G8" s="69" t="s">
        <v>631</v>
      </c>
      <c r="H8" s="70"/>
      <c r="I8" s="70"/>
      <c r="J8" s="69" t="s">
        <v>1551</v>
      </c>
      <c r="K8" s="70" t="s">
        <v>1552</v>
      </c>
      <c r="L8" s="70" t="s">
        <v>1078</v>
      </c>
      <c r="M8" s="70" t="s">
        <v>1553</v>
      </c>
      <c r="N8" s="70" t="s">
        <v>1554</v>
      </c>
      <c r="O8" s="70"/>
      <c r="P8" s="70"/>
      <c r="Q8" s="246"/>
      <c r="R8" s="246"/>
      <c r="S8" s="245" t="str">
        <f>HYPERLINK("http://discovery.dundee.ac.uk/portal/en/research/circular-by-design(3350f732-31d5-4eaa-a18f-db9d10d54399).html","http://discovery.dundee.ac.uk/portal/en/research/circular-by-design(3350f732-31d5-4eaa-a18f-db9d10d54399).html")</f>
        <v>http://discovery.dundee.ac.uk/portal/en/research/circular-by-design(3350f732-31d5-4eaa-a18f-db9d10d54399).html</v>
      </c>
      <c r="T8" s="6"/>
      <c r="U8" s="6"/>
    </row>
    <row r="9" spans="1:21" ht="131" customHeight="1">
      <c r="A9" s="133" t="s">
        <v>3181</v>
      </c>
      <c r="B9" s="128" t="s">
        <v>2565</v>
      </c>
      <c r="C9" s="46" t="s">
        <v>2566</v>
      </c>
      <c r="D9" s="46" t="s">
        <v>2567</v>
      </c>
      <c r="E9" s="46" t="s">
        <v>675</v>
      </c>
      <c r="F9" s="44">
        <v>2016</v>
      </c>
      <c r="G9" s="46" t="s">
        <v>42</v>
      </c>
      <c r="H9" s="46" t="s">
        <v>2570</v>
      </c>
      <c r="I9" s="86"/>
      <c r="J9" s="46" t="s">
        <v>2571</v>
      </c>
      <c r="K9" s="46" t="s">
        <v>2572</v>
      </c>
      <c r="L9" s="46" t="s">
        <v>2573</v>
      </c>
      <c r="M9" s="46" t="s">
        <v>2574</v>
      </c>
      <c r="N9" s="46" t="s">
        <v>745</v>
      </c>
      <c r="O9" s="46" t="s">
        <v>2575</v>
      </c>
      <c r="P9" s="116"/>
      <c r="Q9" s="106"/>
      <c r="R9" s="106"/>
      <c r="S9" s="122" t="str">
        <f>HYPERLINK("http://www.research.ed.ac.uk/portal/en/publications/the-social-life-of-measurement(94601648-cdf4-4ace-af6f-25a49ff7cc25).html","http://www.research.ed.ac.uk/portal/en/publications/the-social-life-of-measurement(94601648-cdf4-4ace-af6f-25a49ff7cc25).html")</f>
        <v>http://www.research.ed.ac.uk/portal/en/publications/the-social-life-of-measurement(94601648-cdf4-4ace-af6f-25a49ff7cc25).html</v>
      </c>
      <c r="T9" s="7"/>
      <c r="U9" s="7"/>
    </row>
    <row r="10" spans="1:21" ht="161" customHeight="1">
      <c r="A10" s="235" t="s">
        <v>3182</v>
      </c>
      <c r="B10" s="236" t="s">
        <v>673</v>
      </c>
      <c r="C10" s="70" t="s">
        <v>674</v>
      </c>
      <c r="D10" s="70" t="s">
        <v>675</v>
      </c>
      <c r="E10" s="233"/>
      <c r="F10" s="69">
        <v>2016</v>
      </c>
      <c r="G10" s="70" t="s">
        <v>42</v>
      </c>
      <c r="H10" s="70" t="s">
        <v>677</v>
      </c>
      <c r="I10" s="233"/>
      <c r="J10" s="70" t="s">
        <v>678</v>
      </c>
      <c r="K10" s="70" t="s">
        <v>679</v>
      </c>
      <c r="L10" s="70" t="s">
        <v>680</v>
      </c>
      <c r="M10" s="70" t="s">
        <v>681</v>
      </c>
      <c r="N10" s="70" t="s">
        <v>63</v>
      </c>
      <c r="O10" s="70" t="s">
        <v>682</v>
      </c>
      <c r="P10" s="70" t="s">
        <v>683</v>
      </c>
      <c r="Q10" s="244"/>
      <c r="R10" s="244"/>
      <c r="S10" s="247" t="str">
        <f>HYPERLINK("http://www.research.ed.ac.uk/portal/en/publications/governing-culture(f547febe-a89a-4438-ab2c-1f515f14cf34).html","http://www.research.ed.ac.uk/portal/en/publications/governing-culture(f547febe-a89a-4438-ab2c-1f515f14cf34).html")</f>
        <v>http://www.research.ed.ac.uk/portal/en/publications/governing-culture(f547febe-a89a-4438-ab2c-1f515f14cf34).html</v>
      </c>
      <c r="T10" s="7"/>
      <c r="U10" s="7"/>
    </row>
    <row r="11" spans="1:21" ht="111.75" customHeight="1">
      <c r="A11" s="133" t="s">
        <v>3183</v>
      </c>
      <c r="B11" s="128" t="s">
        <v>762</v>
      </c>
      <c r="C11" s="44" t="s">
        <v>675</v>
      </c>
      <c r="D11" s="46" t="s">
        <v>763</v>
      </c>
      <c r="E11" s="112"/>
      <c r="F11" s="44">
        <v>2015</v>
      </c>
      <c r="G11" s="46" t="s">
        <v>42</v>
      </c>
      <c r="H11" s="46" t="s">
        <v>765</v>
      </c>
      <c r="I11" s="46"/>
      <c r="J11" s="46" t="s">
        <v>766</v>
      </c>
      <c r="K11" s="116"/>
      <c r="L11" s="116"/>
      <c r="M11" s="116"/>
      <c r="N11" s="116"/>
      <c r="O11" s="116"/>
      <c r="P11" s="116"/>
      <c r="Q11" s="108"/>
      <c r="R11" s="108"/>
      <c r="S11" s="122" t="str">
        <f>HYPERLINK("http://www.research.ed.ac.uk/portal/en/publications/the-social-life-of-cultural-value(f4dd96bd-403f-47bd-877c-f79330dea236).html","http://www.research.ed.ac.uk/portal/en/publications/the-social-life-of-cultural-value(f4dd96bd-403f-47bd-877c-f79330dea236).html")</f>
        <v>http://www.research.ed.ac.uk/portal/en/publications/the-social-life-of-cultural-value(f4dd96bd-403f-47bd-877c-f79330dea236).html</v>
      </c>
      <c r="T11" s="10"/>
      <c r="U11" s="10"/>
    </row>
    <row r="12" spans="1:21" ht="69" customHeight="1">
      <c r="A12" s="235" t="s">
        <v>3184</v>
      </c>
      <c r="B12" s="236" t="s">
        <v>768</v>
      </c>
      <c r="C12" s="69" t="s">
        <v>675</v>
      </c>
      <c r="D12" s="237"/>
      <c r="E12" s="237"/>
      <c r="F12" s="69">
        <v>2015</v>
      </c>
      <c r="G12" s="70" t="s">
        <v>42</v>
      </c>
      <c r="H12" s="70"/>
      <c r="I12" s="70"/>
      <c r="J12" s="70" t="s">
        <v>770</v>
      </c>
      <c r="K12" s="243"/>
      <c r="L12" s="243"/>
      <c r="M12" s="243"/>
      <c r="N12" s="243"/>
      <c r="O12" s="243"/>
      <c r="P12" s="243"/>
      <c r="Q12" s="248"/>
      <c r="R12" s="248"/>
      <c r="S12" s="247" t="str">
        <f>HYPERLINK("http://www.research.ed.ac.uk/portal/en/publications/cultural-value(50eaacb5-a3ed-49fb-9cd8-6dfb44c1828d).html","http://www.research.ed.ac.uk/portal/en/publications/cultural-value(50eaacb5-a3ed-49fb-9cd8-6dfb44c1828d).html")</f>
        <v>http://www.research.ed.ac.uk/portal/en/publications/cultural-value(50eaacb5-a3ed-49fb-9cd8-6dfb44c1828d).html</v>
      </c>
      <c r="T12" s="10"/>
      <c r="U12" s="10"/>
    </row>
    <row r="13" spans="1:21" ht="111" customHeight="1">
      <c r="A13" s="133" t="s">
        <v>3185</v>
      </c>
      <c r="B13" s="128" t="s">
        <v>772</v>
      </c>
      <c r="C13" s="44" t="s">
        <v>675</v>
      </c>
      <c r="D13" s="112"/>
      <c r="E13" s="112"/>
      <c r="F13" s="44">
        <v>2015</v>
      </c>
      <c r="G13" s="46" t="s">
        <v>42</v>
      </c>
      <c r="H13" s="46"/>
      <c r="I13" s="46"/>
      <c r="J13" s="46" t="s">
        <v>774</v>
      </c>
      <c r="K13" s="116"/>
      <c r="L13" s="116"/>
      <c r="M13" s="116"/>
      <c r="N13" s="116"/>
      <c r="O13" s="116"/>
      <c r="P13" s="116"/>
      <c r="Q13" s="108"/>
      <c r="R13" s="108"/>
      <c r="S13" s="122" t="str">
        <f>HYPERLINK("http://www.research.ed.ac.uk/portal/en/publications/creativity-and-copyright(6b79dfaf-fe24-4244-ab5a-dc91a621fc35).html","http://www.research.ed.ac.uk/portal/en/publications/creativity-and-copyright(6b79dfaf-fe24-4244-ab5a-dc91a621fc35).html")</f>
        <v>http://www.research.ed.ac.uk/portal/en/publications/creativity-and-copyright(6b79dfaf-fe24-4244-ab5a-dc91a621fc35).html</v>
      </c>
      <c r="T13" s="10"/>
      <c r="U13" s="10"/>
    </row>
    <row r="14" spans="1:21" ht="107" customHeight="1">
      <c r="A14" s="235" t="s">
        <v>3186</v>
      </c>
      <c r="B14" s="236" t="s">
        <v>77</v>
      </c>
      <c r="C14" s="70" t="s">
        <v>37</v>
      </c>
      <c r="D14" s="70" t="s">
        <v>52</v>
      </c>
      <c r="E14" s="70" t="s">
        <v>39</v>
      </c>
      <c r="F14" s="69">
        <v>2014</v>
      </c>
      <c r="G14" s="70" t="s">
        <v>42</v>
      </c>
      <c r="H14" s="70" t="s">
        <v>41</v>
      </c>
      <c r="I14" s="233"/>
      <c r="J14" s="70" t="s">
        <v>3949</v>
      </c>
      <c r="K14" s="243"/>
      <c r="L14" s="243"/>
      <c r="M14" s="243"/>
      <c r="N14" s="243"/>
      <c r="O14" s="243"/>
      <c r="P14" s="243"/>
      <c r="Q14" s="244"/>
      <c r="R14" s="244"/>
      <c r="S14" s="247" t="str">
        <f>HYPERLINK("http://www.research.ed.ac.uk/portal/en/publications/the-cultural-value-of-live-music-from-the-pub-to-the-stadium(6b7bdd87-7d41-475d-90da-e7a45c68a282).html","http://www.research.ed.ac.uk/portal/en/publications/the-cultural-value-of-live-music-from-the-pub-to-the-stadium(6b7bdd87-7d41-475d-90da-e7a45c68a282).html")</f>
        <v>http://www.research.ed.ac.uk/portal/en/publications/the-cultural-value-of-live-music-from-the-pub-to-the-stadium(6b7bdd87-7d41-475d-90da-e7a45c68a282).html</v>
      </c>
      <c r="T14" s="7"/>
      <c r="U14" s="7"/>
    </row>
    <row r="15" spans="1:21" ht="108" customHeight="1">
      <c r="A15" s="131" t="s">
        <v>3187</v>
      </c>
      <c r="B15" s="126" t="s">
        <v>246</v>
      </c>
      <c r="C15" s="44" t="s">
        <v>247</v>
      </c>
      <c r="D15" s="44" t="s">
        <v>241</v>
      </c>
      <c r="E15" s="44"/>
      <c r="F15" s="44">
        <v>2013</v>
      </c>
      <c r="G15" s="46" t="s">
        <v>42</v>
      </c>
      <c r="H15" s="46"/>
      <c r="I15" s="46"/>
      <c r="J15" s="44" t="s">
        <v>250</v>
      </c>
      <c r="K15" s="46" t="s">
        <v>251</v>
      </c>
      <c r="L15" s="46" t="s">
        <v>252</v>
      </c>
      <c r="M15" s="46" t="s">
        <v>253</v>
      </c>
      <c r="N15" s="46" t="s">
        <v>254</v>
      </c>
      <c r="O15" s="46"/>
      <c r="P15" s="46"/>
      <c r="Q15" s="107"/>
      <c r="R15" s="107"/>
      <c r="S15" s="120" t="str">
        <f>HYPERLINK("https://link-springer-com.ezproxy.is.ed.ac.uk/book/10.1007/978-3-642-40543-3/page/1","https://link-springer-com.ezproxy.is.ed.ac.uk/book/10.1007/978-3-642-40543-3/page/1")</f>
        <v>https://link-springer-com.ezproxy.is.ed.ac.uk/book/10.1007/978-3-642-40543-3/page/1</v>
      </c>
      <c r="T15" s="6"/>
      <c r="U15" s="6"/>
    </row>
    <row r="16" spans="1:21" ht="120" customHeight="1">
      <c r="A16" s="227" t="s">
        <v>3188</v>
      </c>
      <c r="B16" s="228" t="s">
        <v>737</v>
      </c>
      <c r="C16" s="69" t="s">
        <v>675</v>
      </c>
      <c r="D16" s="237"/>
      <c r="E16" s="237"/>
      <c r="F16" s="69">
        <v>2013</v>
      </c>
      <c r="G16" s="69" t="s">
        <v>42</v>
      </c>
      <c r="H16" s="70"/>
      <c r="I16" s="70"/>
      <c r="J16" s="69" t="s">
        <v>3950</v>
      </c>
      <c r="K16" s="243"/>
      <c r="L16" s="243"/>
      <c r="M16" s="243"/>
      <c r="N16" s="243"/>
      <c r="O16" s="243"/>
      <c r="P16" s="243"/>
      <c r="Q16" s="248"/>
      <c r="R16" s="248"/>
      <c r="S16" s="247" t="str">
        <f>HYPERLINK("http://www.research.ed.ac.uk/portal/en/publications/cultural-policy(69f78b0b-c881-47c3-8066-758bc8a0d28d).html","http://www.research.ed.ac.uk/portal/en/publications/cultural-policy(69f78b0b-c881-47c3-8066-758bc8a0d28d).html")</f>
        <v>http://www.research.ed.ac.uk/portal/en/publications/cultural-policy(69f78b0b-c881-47c3-8066-758bc8a0d28d).html</v>
      </c>
      <c r="T16" s="10"/>
      <c r="U16" s="10"/>
    </row>
    <row r="17" spans="1:21" ht="110" customHeight="1">
      <c r="A17" s="131" t="s">
        <v>3189</v>
      </c>
      <c r="B17" s="126" t="s">
        <v>741</v>
      </c>
      <c r="C17" s="44" t="s">
        <v>675</v>
      </c>
      <c r="D17" s="112"/>
      <c r="E17" s="112"/>
      <c r="F17" s="44">
        <v>2014</v>
      </c>
      <c r="G17" s="44" t="s">
        <v>42</v>
      </c>
      <c r="H17" s="46"/>
      <c r="I17" s="46"/>
      <c r="J17" s="46" t="s">
        <v>743</v>
      </c>
      <c r="K17" s="46" t="s">
        <v>744</v>
      </c>
      <c r="L17" s="46" t="s">
        <v>745</v>
      </c>
      <c r="M17" s="46" t="s">
        <v>746</v>
      </c>
      <c r="N17" s="46" t="s">
        <v>747</v>
      </c>
      <c r="O17" s="46" t="s">
        <v>748</v>
      </c>
      <c r="P17" s="116"/>
      <c r="Q17" s="108"/>
      <c r="R17" s="108"/>
      <c r="S17" s="122" t="str">
        <f>HYPERLINK("http://www.research.ed.ac.uk/portal/en/publications/cultural-value-measurement-and-policy-making(eb853551-cc54-42ed-9785-c06cbe24a429).html","http://www.research.ed.ac.uk/portal/en/publications/cultural-value-measurement-and-policy-making(eb853551-cc54-42ed-9785-c06cbe24a429).html")</f>
        <v>http://www.research.ed.ac.uk/portal/en/publications/cultural-value-measurement-and-policy-making(eb853551-cc54-42ed-9785-c06cbe24a429).html</v>
      </c>
      <c r="T17" s="10"/>
      <c r="U17" s="10"/>
    </row>
    <row r="18" spans="1:21" ht="162" customHeight="1">
      <c r="A18" s="235" t="s">
        <v>3190</v>
      </c>
      <c r="B18" s="236" t="s">
        <v>1691</v>
      </c>
      <c r="C18" s="70" t="s">
        <v>1692</v>
      </c>
      <c r="D18" s="70" t="s">
        <v>675</v>
      </c>
      <c r="E18" s="233"/>
      <c r="F18" s="69">
        <v>2015</v>
      </c>
      <c r="G18" s="70" t="s">
        <v>42</v>
      </c>
      <c r="H18" s="70" t="s">
        <v>1694</v>
      </c>
      <c r="I18" s="233"/>
      <c r="J18" s="70" t="s">
        <v>3951</v>
      </c>
      <c r="K18" s="70" t="s">
        <v>1696</v>
      </c>
      <c r="L18" s="70" t="s">
        <v>1697</v>
      </c>
      <c r="M18" s="70" t="s">
        <v>1698</v>
      </c>
      <c r="N18" s="70" t="s">
        <v>1699</v>
      </c>
      <c r="O18" s="243"/>
      <c r="P18" s="243"/>
      <c r="Q18" s="244"/>
      <c r="R18" s="244"/>
      <c r="S18" s="247" t="str">
        <f>HYPERLINK("http://www.research.ed.ac.uk/portal/en/publications/learning-to-labour-unequally(f2108d1f-3319-485b-9759-8bd75f881aa5).html","http://www.research.ed.ac.uk/portal/en/publications/learning-to-labour-unequally(f2108d1f-3319-485b-9759-8bd75f881aa5).html")</f>
        <v>http://www.research.ed.ac.uk/portal/en/publications/learning-to-labour-unequally(f2108d1f-3319-485b-9759-8bd75f881aa5).html</v>
      </c>
      <c r="T18" s="7"/>
      <c r="U18" s="7"/>
    </row>
    <row r="19" spans="1:21" ht="113" customHeight="1">
      <c r="A19" s="131" t="s">
        <v>3191</v>
      </c>
      <c r="B19" s="126" t="s">
        <v>2903</v>
      </c>
      <c r="C19" s="44" t="s">
        <v>2904</v>
      </c>
      <c r="D19" s="44" t="s">
        <v>39</v>
      </c>
      <c r="E19" s="44" t="s">
        <v>1635</v>
      </c>
      <c r="F19" s="44">
        <v>2011</v>
      </c>
      <c r="G19" s="44" t="s">
        <v>42</v>
      </c>
      <c r="H19" s="44" t="s">
        <v>41</v>
      </c>
      <c r="I19" s="46"/>
      <c r="J19" s="44" t="s">
        <v>2905</v>
      </c>
      <c r="K19" s="46" t="s">
        <v>1968</v>
      </c>
      <c r="L19" s="46" t="s">
        <v>2906</v>
      </c>
      <c r="M19" s="46" t="s">
        <v>2907</v>
      </c>
      <c r="N19" s="46" t="s">
        <v>2908</v>
      </c>
      <c r="O19" s="46" t="s">
        <v>2909</v>
      </c>
      <c r="P19" s="46" t="s">
        <v>2910</v>
      </c>
      <c r="Q19" s="108"/>
      <c r="R19" s="108"/>
      <c r="S19" s="120" t="str">
        <f>HYPERLINK("http://www.research.ed.ac.uk/portal/en/publications/having-an-impact-academics-the-music-industries-and-the-problem-of-knowledge(9f5d437d-aadb-40c7-9b3b-b9b345910681).html","http://www.research.ed.ac.uk/portal/en/publications/having-an-impact-academics-the-music-industries-and-the-problem-of-knowledge(9f5d437d-aadb-40c7-9b3b-b9b345910681).html")</f>
        <v>http://www.research.ed.ac.uk/portal/en/publications/having-an-impact-academics-the-music-industries-and-the-problem-of-knowledge(9f5d437d-aadb-40c7-9b3b-b9b345910681).html</v>
      </c>
      <c r="T19" s="6" t="s">
        <v>2912</v>
      </c>
      <c r="U19" s="10"/>
    </row>
    <row r="20" spans="1:21" ht="75" customHeight="1">
      <c r="A20" s="235" t="s">
        <v>3192</v>
      </c>
      <c r="B20" s="236" t="s">
        <v>2061</v>
      </c>
      <c r="C20" s="70" t="s">
        <v>52</v>
      </c>
      <c r="D20" s="70" t="s">
        <v>2062</v>
      </c>
      <c r="E20" s="70" t="s">
        <v>2063</v>
      </c>
      <c r="F20" s="69">
        <v>2016</v>
      </c>
      <c r="G20" s="70" t="s">
        <v>42</v>
      </c>
      <c r="H20" s="70" t="s">
        <v>1086</v>
      </c>
      <c r="I20" s="70" t="s">
        <v>2065</v>
      </c>
      <c r="J20" s="70" t="s">
        <v>2066</v>
      </c>
      <c r="K20" s="70" t="s">
        <v>2067</v>
      </c>
      <c r="L20" s="70" t="s">
        <v>73</v>
      </c>
      <c r="M20" s="70" t="s">
        <v>1552</v>
      </c>
      <c r="N20" s="70" t="s">
        <v>2068</v>
      </c>
      <c r="O20" s="249"/>
      <c r="P20" s="249"/>
      <c r="Q20" s="250"/>
      <c r="R20" s="250"/>
      <c r="S20" s="251" t="str">
        <f>HYPERLINK("http://www.research.ed.ac.uk/portal/en/publications/fields-of-green(30ca8045-55f0-484b-baba-45abf974466c).html","http://www.research.ed.ac.uk/portal/en/publications/fields-of-green(30ca8045-55f0-484b-baba-45abf974466c).html")</f>
        <v>http://www.research.ed.ac.uk/portal/en/publications/fields-of-green(30ca8045-55f0-484b-baba-45abf974466c).html</v>
      </c>
      <c r="T20" s="15"/>
      <c r="U20" s="15"/>
    </row>
    <row r="21" spans="1:21" ht="148" customHeight="1">
      <c r="A21" s="134" t="s">
        <v>3193</v>
      </c>
      <c r="B21" s="129" t="s">
        <v>1202</v>
      </c>
      <c r="C21" s="44" t="s">
        <v>1156</v>
      </c>
      <c r="D21" s="86"/>
      <c r="E21" s="86"/>
      <c r="F21" s="44">
        <v>2010</v>
      </c>
      <c r="G21" s="44" t="s">
        <v>41</v>
      </c>
      <c r="H21" s="86"/>
      <c r="I21" s="86"/>
      <c r="J21" s="44" t="s">
        <v>1204</v>
      </c>
      <c r="K21" s="46" t="s">
        <v>1205</v>
      </c>
      <c r="L21" s="46" t="s">
        <v>1206</v>
      </c>
      <c r="M21" s="46" t="s">
        <v>1207</v>
      </c>
      <c r="N21" s="46" t="s">
        <v>1208</v>
      </c>
      <c r="O21" s="46" t="s">
        <v>1209</v>
      </c>
      <c r="P21" s="116"/>
      <c r="Q21" s="106"/>
      <c r="R21" s="106"/>
      <c r="S21" s="120" t="str">
        <f>HYPERLINK("http://eprints.gla.ac.uk/40542/","http://eprints.gla.ac.uk/40542/")</f>
        <v>http://eprints.gla.ac.uk/40542/</v>
      </c>
      <c r="T21" s="7"/>
      <c r="U21" s="7"/>
    </row>
    <row r="22" spans="1:21" ht="150">
      <c r="A22" s="241" t="s">
        <v>3194</v>
      </c>
      <c r="B22" s="242" t="s">
        <v>1236</v>
      </c>
      <c r="C22" s="69" t="s">
        <v>1156</v>
      </c>
      <c r="D22" s="69"/>
      <c r="E22" s="69"/>
      <c r="F22" s="69">
        <v>2013</v>
      </c>
      <c r="G22" s="69" t="s">
        <v>41</v>
      </c>
      <c r="H22" s="70"/>
      <c r="I22" s="70"/>
      <c r="J22" s="69" t="s">
        <v>1237</v>
      </c>
      <c r="K22" s="70" t="s">
        <v>1238</v>
      </c>
      <c r="L22" s="70" t="s">
        <v>1239</v>
      </c>
      <c r="M22" s="70" t="s">
        <v>1174</v>
      </c>
      <c r="N22" s="70" t="s">
        <v>1240</v>
      </c>
      <c r="O22" s="70" t="s">
        <v>1241</v>
      </c>
      <c r="P22" s="70" t="s">
        <v>1242</v>
      </c>
      <c r="Q22" s="246" t="s">
        <v>1228</v>
      </c>
      <c r="R22" s="246"/>
      <c r="S22" s="245" t="str">
        <f>HYPERLINK("http://eprints.gla.ac.uk/89757/","http://eprints.gla.ac.uk/89757/")</f>
        <v>http://eprints.gla.ac.uk/89757/</v>
      </c>
      <c r="T22" s="6"/>
      <c r="U22" s="6"/>
    </row>
    <row r="23" spans="1:21" ht="125" customHeight="1">
      <c r="A23" s="134" t="s">
        <v>3195</v>
      </c>
      <c r="B23" s="129" t="s">
        <v>3007</v>
      </c>
      <c r="C23" s="44" t="s">
        <v>3008</v>
      </c>
      <c r="D23" s="44"/>
      <c r="E23" s="44"/>
      <c r="F23" s="44">
        <v>2013</v>
      </c>
      <c r="G23" s="44" t="s">
        <v>41</v>
      </c>
      <c r="H23" s="46"/>
      <c r="I23" s="46"/>
      <c r="J23" s="50" t="s">
        <v>3010</v>
      </c>
      <c r="K23" s="46" t="s">
        <v>57</v>
      </c>
      <c r="L23" s="46"/>
      <c r="M23" s="46"/>
      <c r="N23" s="46"/>
      <c r="O23" s="46"/>
      <c r="P23" s="46"/>
      <c r="Q23" s="107"/>
      <c r="R23" s="107"/>
      <c r="S23" s="120" t="str">
        <f>HYPERLINK("http://eprints.gla.ac.uk/112934/","http://eprints.gla.ac.uk/112934/")</f>
        <v>http://eprints.gla.ac.uk/112934/</v>
      </c>
      <c r="T23" s="6"/>
      <c r="U23" s="6"/>
    </row>
    <row r="24" spans="1:21" ht="107" customHeight="1">
      <c r="A24" s="227" t="s">
        <v>3196</v>
      </c>
      <c r="B24" s="228" t="s">
        <v>36</v>
      </c>
      <c r="C24" s="69" t="s">
        <v>37</v>
      </c>
      <c r="D24" s="69" t="s">
        <v>38</v>
      </c>
      <c r="E24" s="69" t="s">
        <v>39</v>
      </c>
      <c r="F24" s="69">
        <v>2014</v>
      </c>
      <c r="G24" s="69" t="s">
        <v>41</v>
      </c>
      <c r="H24" s="69" t="s">
        <v>42</v>
      </c>
      <c r="I24" s="233"/>
      <c r="J24" s="69" t="s">
        <v>44</v>
      </c>
      <c r="K24" s="70" t="s">
        <v>45</v>
      </c>
      <c r="L24" s="70" t="s">
        <v>46</v>
      </c>
      <c r="M24" s="70" t="s">
        <v>47</v>
      </c>
      <c r="N24" s="70" t="s">
        <v>48</v>
      </c>
      <c r="O24" s="70" t="s">
        <v>49</v>
      </c>
      <c r="P24" s="243"/>
      <c r="Q24" s="244"/>
      <c r="R24" s="244"/>
      <c r="S24" s="245" t="str">
        <f>HYPERLINK("http://eprints.gla.ac.uk/124082/","http://eprints.gla.ac.uk/124082/")</f>
        <v>http://eprints.gla.ac.uk/124082/</v>
      </c>
      <c r="T24" s="7"/>
      <c r="U24" s="7"/>
    </row>
    <row r="25" spans="1:21" ht="137" customHeight="1">
      <c r="A25" s="135" t="s">
        <v>3197</v>
      </c>
      <c r="B25" s="129" t="s">
        <v>1251</v>
      </c>
      <c r="C25" s="44" t="s">
        <v>1156</v>
      </c>
      <c r="D25" s="44"/>
      <c r="E25" s="44"/>
      <c r="F25" s="44">
        <v>2016</v>
      </c>
      <c r="G25" s="44" t="s">
        <v>41</v>
      </c>
      <c r="H25" s="46"/>
      <c r="I25" s="46"/>
      <c r="J25" s="44" t="s">
        <v>1253</v>
      </c>
      <c r="K25" s="46" t="s">
        <v>1254</v>
      </c>
      <c r="L25" s="46" t="s">
        <v>1255</v>
      </c>
      <c r="M25" s="46" t="s">
        <v>1256</v>
      </c>
      <c r="N25" s="46" t="s">
        <v>1257</v>
      </c>
      <c r="O25" s="46" t="s">
        <v>1258</v>
      </c>
      <c r="P25" s="46"/>
      <c r="Q25" s="107"/>
      <c r="R25" s="107"/>
      <c r="S25" s="120" t="str">
        <f>HYPERLINK("http://eprints.gla.ac.uk/123806/","http://eprints.gla.ac.uk/123806/")</f>
        <v>http://eprints.gla.ac.uk/123806/</v>
      </c>
      <c r="T25" s="6"/>
      <c r="U25" s="6"/>
    </row>
    <row r="26" spans="1:21" ht="121" customHeight="1">
      <c r="A26" s="241" t="s">
        <v>3198</v>
      </c>
      <c r="B26" s="242" t="s">
        <v>1180</v>
      </c>
      <c r="C26" s="69" t="s">
        <v>1156</v>
      </c>
      <c r="D26" s="69"/>
      <c r="E26" s="69"/>
      <c r="F26" s="69">
        <v>2014</v>
      </c>
      <c r="G26" s="69" t="s">
        <v>41</v>
      </c>
      <c r="H26" s="70"/>
      <c r="I26" s="70"/>
      <c r="J26" s="69" t="s">
        <v>1182</v>
      </c>
      <c r="K26" s="70" t="s">
        <v>1183</v>
      </c>
      <c r="L26" s="70" t="s">
        <v>1184</v>
      </c>
      <c r="M26" s="70" t="s">
        <v>1185</v>
      </c>
      <c r="N26" s="70" t="s">
        <v>1186</v>
      </c>
      <c r="O26" s="70" t="s">
        <v>625</v>
      </c>
      <c r="P26" s="70" t="s">
        <v>1187</v>
      </c>
      <c r="Q26" s="246" t="s">
        <v>1188</v>
      </c>
      <c r="R26" s="246"/>
      <c r="S26" s="245" t="str">
        <f>HYPERLINK("http://eprints.gla.ac.uk/95083/","http://eprints.gla.ac.uk/95083/")</f>
        <v>http://eprints.gla.ac.uk/95083/</v>
      </c>
      <c r="T26" s="6"/>
      <c r="U26" s="6"/>
    </row>
    <row r="27" spans="1:21" ht="97.5" customHeight="1">
      <c r="A27" s="131" t="s">
        <v>3199</v>
      </c>
      <c r="B27" s="126" t="s">
        <v>2309</v>
      </c>
      <c r="C27" s="44" t="s">
        <v>2304</v>
      </c>
      <c r="D27" s="44"/>
      <c r="E27" s="44"/>
      <c r="F27" s="44">
        <v>2013</v>
      </c>
      <c r="G27" s="44" t="s">
        <v>197</v>
      </c>
      <c r="H27" s="46"/>
      <c r="I27" s="46"/>
      <c r="J27" s="44" t="s">
        <v>2310</v>
      </c>
      <c r="K27" s="46" t="s">
        <v>2311</v>
      </c>
      <c r="L27" s="46" t="s">
        <v>2312</v>
      </c>
      <c r="M27" s="46" t="s">
        <v>2313</v>
      </c>
      <c r="N27" s="46"/>
      <c r="O27" s="46"/>
      <c r="P27" s="46"/>
      <c r="Q27" s="107"/>
      <c r="R27" s="107"/>
      <c r="S27" s="120" t="str">
        <f t="shared" ref="S27:S28" si="0">HYPERLINK("http://www.aston.ac.uk/EasySiteWeb/GatewayLink.aspx?alId=157439#page=169","http://www.aston.ac.uk/EasySiteWeb/GatewayLink.aspx?alId=157439#page=169")</f>
        <v>http://www.aston.ac.uk/EasySiteWeb/GatewayLink.aspx?alId=157439#page=169</v>
      </c>
      <c r="T27" s="6"/>
      <c r="U27" s="6"/>
    </row>
    <row r="28" spans="1:21" ht="75">
      <c r="A28" s="227" t="s">
        <v>3200</v>
      </c>
      <c r="B28" s="228" t="s">
        <v>608</v>
      </c>
      <c r="C28" s="69" t="s">
        <v>605</v>
      </c>
      <c r="D28" s="69"/>
      <c r="E28" s="69"/>
      <c r="F28" s="69">
        <v>2013</v>
      </c>
      <c r="G28" s="69" t="s">
        <v>197</v>
      </c>
      <c r="H28" s="70"/>
      <c r="I28" s="70"/>
      <c r="J28" s="69" t="s">
        <v>609</v>
      </c>
      <c r="K28" s="70" t="s">
        <v>610</v>
      </c>
      <c r="L28" s="70" t="s">
        <v>611</v>
      </c>
      <c r="M28" s="70" t="s">
        <v>612</v>
      </c>
      <c r="N28" s="70"/>
      <c r="O28" s="70"/>
      <c r="P28" s="70"/>
      <c r="Q28" s="246"/>
      <c r="R28" s="246"/>
      <c r="S28" s="245" t="str">
        <f t="shared" si="0"/>
        <v>http://www.aston.ac.uk/EasySiteWeb/GatewayLink.aspx?alId=157439#page=169</v>
      </c>
      <c r="T28" s="6"/>
      <c r="U28" s="6"/>
    </row>
    <row r="29" spans="1:21" ht="135">
      <c r="A29" s="131" t="s">
        <v>3201</v>
      </c>
      <c r="B29" s="126" t="s">
        <v>613</v>
      </c>
      <c r="C29" s="44" t="s">
        <v>605</v>
      </c>
      <c r="D29" s="44" t="s">
        <v>614</v>
      </c>
      <c r="E29" s="44" t="s">
        <v>615</v>
      </c>
      <c r="F29" s="44">
        <v>2013</v>
      </c>
      <c r="G29" s="44" t="s">
        <v>197</v>
      </c>
      <c r="H29" s="86"/>
      <c r="I29" s="86"/>
      <c r="J29" s="44" t="s">
        <v>617</v>
      </c>
      <c r="K29" s="46" t="s">
        <v>618</v>
      </c>
      <c r="L29" s="46" t="s">
        <v>619</v>
      </c>
      <c r="M29" s="46" t="s">
        <v>620</v>
      </c>
      <c r="N29" s="46" t="s">
        <v>621</v>
      </c>
      <c r="O29" s="46" t="s">
        <v>622</v>
      </c>
      <c r="P29" s="46" t="s">
        <v>623</v>
      </c>
      <c r="Q29" s="107" t="s">
        <v>624</v>
      </c>
      <c r="R29" s="107" t="s">
        <v>1552</v>
      </c>
      <c r="S29" s="120" t="str">
        <f>HYPERLINK("http://www.participations.org/Volume%2010/Issue%202/17.pdf","http://www.participations.org/Volume%2010/Issue%202/17.pdf")</f>
        <v>http://www.participations.org/Volume%2010/Issue%202/17.pdf</v>
      </c>
      <c r="T29" s="15"/>
      <c r="U29" s="15"/>
    </row>
    <row r="30" spans="1:21" ht="117" customHeight="1">
      <c r="A30" s="227" t="s">
        <v>3202</v>
      </c>
      <c r="B30" s="228" t="s">
        <v>2303</v>
      </c>
      <c r="C30" s="69" t="s">
        <v>2304</v>
      </c>
      <c r="D30" s="233"/>
      <c r="E30" s="233"/>
      <c r="F30" s="69">
        <v>2013</v>
      </c>
      <c r="G30" s="69" t="s">
        <v>98</v>
      </c>
      <c r="H30" s="69" t="s">
        <v>197</v>
      </c>
      <c r="I30" s="233"/>
      <c r="J30" s="69" t="s">
        <v>2306</v>
      </c>
      <c r="K30" s="70" t="s">
        <v>2307</v>
      </c>
      <c r="L30" s="243"/>
      <c r="M30" s="243"/>
      <c r="N30" s="243"/>
      <c r="O30" s="243"/>
      <c r="P30" s="243"/>
      <c r="Q30" s="244"/>
      <c r="R30" s="244"/>
      <c r="S30" s="245" t="str">
        <f>HYPERLINK("https://dspace.stir.ac.uk/handle/1893/23040#.WM-RXhicaRs","https://dspace.stir.ac.uk/handle/1893/23040#.WM-RXhicaRs")</f>
        <v>https://dspace.stir.ac.uk/handle/1893/23040#.WM-RXhicaRs</v>
      </c>
      <c r="T30" s="7"/>
      <c r="U30" s="7"/>
    </row>
    <row r="31" spans="1:21" ht="143" customHeight="1">
      <c r="A31" s="131" t="s">
        <v>3203</v>
      </c>
      <c r="B31" s="126" t="s">
        <v>2695</v>
      </c>
      <c r="C31" s="44" t="s">
        <v>2686</v>
      </c>
      <c r="D31" s="44"/>
      <c r="E31" s="44"/>
      <c r="F31" s="44">
        <v>2015</v>
      </c>
      <c r="G31" s="44" t="s">
        <v>98</v>
      </c>
      <c r="H31" s="46"/>
      <c r="I31" s="46"/>
      <c r="J31" s="44" t="s">
        <v>2696</v>
      </c>
      <c r="K31" s="46" t="s">
        <v>2697</v>
      </c>
      <c r="L31" s="46"/>
      <c r="M31" s="46"/>
      <c r="N31" s="46"/>
      <c r="O31" s="46"/>
      <c r="P31" s="46"/>
      <c r="Q31" s="107"/>
      <c r="R31" s="107"/>
      <c r="S31" s="120" t="str">
        <f>HYPERLINK("https://dspace.stir.ac.uk/handle/1893/22770#.WM-PbBicaRs","https://dspace.stir.ac.uk/handle/1893/22770#.WM-PbBicaRs")</f>
        <v>https://dspace.stir.ac.uk/handle/1893/22770#.WM-PbBicaRs</v>
      </c>
      <c r="T31" s="6"/>
      <c r="U31" s="6"/>
    </row>
    <row r="32" spans="1:21" ht="116" customHeight="1">
      <c r="A32" s="227" t="s">
        <v>3204</v>
      </c>
      <c r="B32" s="228" t="s">
        <v>1355</v>
      </c>
      <c r="C32" s="69" t="s">
        <v>1356</v>
      </c>
      <c r="D32" s="69"/>
      <c r="E32" s="69"/>
      <c r="F32" s="69">
        <v>2013</v>
      </c>
      <c r="G32" s="69" t="s">
        <v>98</v>
      </c>
      <c r="H32" s="70"/>
      <c r="I32" s="70"/>
      <c r="J32" s="69" t="s">
        <v>1358</v>
      </c>
      <c r="K32" s="70"/>
      <c r="L32" s="70"/>
      <c r="M32" s="70"/>
      <c r="N32" s="70"/>
      <c r="O32" s="70"/>
      <c r="P32" s="70"/>
      <c r="Q32" s="246"/>
      <c r="R32" s="246"/>
      <c r="S32" s="245" t="str">
        <f>HYPERLINK("https://dspace.stir.ac.uk/handle/1893/21352#.WM-QXhicaRs","https://dspace.stir.ac.uk/handle/1893/21352#.WM-QXhicaRs")</f>
        <v>https://dspace.stir.ac.uk/handle/1893/21352#.WM-QXhicaRs</v>
      </c>
      <c r="T32" s="6"/>
      <c r="U32" s="6"/>
    </row>
    <row r="33" spans="1:21" ht="409" customHeight="1">
      <c r="A33" s="131" t="s">
        <v>3205</v>
      </c>
      <c r="B33" s="126" t="s">
        <v>1503</v>
      </c>
      <c r="C33" s="44" t="s">
        <v>1504</v>
      </c>
      <c r="D33" s="44"/>
      <c r="E33" s="44"/>
      <c r="F33" s="44">
        <v>2016</v>
      </c>
      <c r="G33" s="44" t="s">
        <v>117</v>
      </c>
      <c r="H33" s="46"/>
      <c r="I33" s="46"/>
      <c r="J33" s="44" t="s">
        <v>1506</v>
      </c>
      <c r="K33" s="46" t="s">
        <v>510</v>
      </c>
      <c r="L33" s="46" t="s">
        <v>1507</v>
      </c>
      <c r="M33" s="46" t="s">
        <v>1097</v>
      </c>
      <c r="N33" s="46" t="s">
        <v>1508</v>
      </c>
      <c r="O33" s="46" t="s">
        <v>1509</v>
      </c>
      <c r="P33" s="46"/>
      <c r="Q33" s="107"/>
      <c r="R33" s="107"/>
      <c r="S33" s="105" t="s">
        <v>57</v>
      </c>
      <c r="T33" s="6"/>
      <c r="U33" s="6"/>
    </row>
    <row r="34" spans="1:21" ht="249" customHeight="1">
      <c r="A34" s="227" t="s">
        <v>3206</v>
      </c>
      <c r="B34" s="228" t="s">
        <v>699</v>
      </c>
      <c r="C34" s="69" t="s">
        <v>700</v>
      </c>
      <c r="D34" s="69" t="s">
        <v>233</v>
      </c>
      <c r="E34" s="69" t="s">
        <v>701</v>
      </c>
      <c r="F34" s="69">
        <v>2012</v>
      </c>
      <c r="G34" s="69" t="s">
        <v>117</v>
      </c>
      <c r="H34" s="233"/>
      <c r="I34" s="233"/>
      <c r="J34" s="69" t="s">
        <v>704</v>
      </c>
      <c r="K34" s="249"/>
      <c r="L34" s="249"/>
      <c r="M34" s="249"/>
      <c r="N34" s="249"/>
      <c r="O34" s="249"/>
      <c r="P34" s="249"/>
      <c r="Q34" s="250"/>
      <c r="R34" s="250"/>
      <c r="S34" s="245" t="str">
        <f>HYPERLINK("https://www.researchgate.net/publication/297177031_Making_a_Living_in_the_Music_Industry","https://www.researchgate.net/publication/297177031_Making_a_Living_in_the_Music_Industry")</f>
        <v>https://www.researchgate.net/publication/297177031_Making_a_Living_in_the_Music_Industry</v>
      </c>
      <c r="T34" s="15"/>
      <c r="U34" s="15"/>
    </row>
    <row r="35" spans="1:21" ht="95" customHeight="1">
      <c r="A35" s="131" t="s">
        <v>3207</v>
      </c>
      <c r="B35" s="126" t="s">
        <v>819</v>
      </c>
      <c r="C35" s="44" t="s">
        <v>820</v>
      </c>
      <c r="D35" s="86"/>
      <c r="E35" s="86"/>
      <c r="F35" s="44">
        <v>2016</v>
      </c>
      <c r="G35" s="44" t="s">
        <v>117</v>
      </c>
      <c r="H35" s="86"/>
      <c r="I35" s="86"/>
      <c r="J35" s="44" t="s">
        <v>821</v>
      </c>
      <c r="K35" s="46" t="s">
        <v>822</v>
      </c>
      <c r="L35" s="46" t="s">
        <v>823</v>
      </c>
      <c r="M35" s="46" t="s">
        <v>824</v>
      </c>
      <c r="N35" s="104"/>
      <c r="O35" s="104"/>
      <c r="P35" s="104"/>
      <c r="Q35" s="117"/>
      <c r="R35" s="117"/>
      <c r="S35" s="120" t="str">
        <f>HYPERLINK("https://pure.strath.ac.uk/portal/en/publications/journal-special-issue(ec03c693-2c33-4b3f-bec2-db9be708178d).html","https://pure.strath.ac.uk/portal/en/publications/journal-special-issue(ec03c693-2c33-4b3f-bec2-db9be708178d).html")</f>
        <v>https://pure.strath.ac.uk/portal/en/publications/journal-special-issue(ec03c693-2c33-4b3f-bec2-db9be708178d).html</v>
      </c>
      <c r="T35" s="15"/>
      <c r="U35" s="15"/>
    </row>
    <row r="36" spans="1:21" ht="75" customHeight="1">
      <c r="A36" s="241" t="s">
        <v>3208</v>
      </c>
      <c r="B36" s="242" t="s">
        <v>1579</v>
      </c>
      <c r="C36" s="69" t="s">
        <v>1567</v>
      </c>
      <c r="D36" s="233"/>
      <c r="E36" s="233"/>
      <c r="F36" s="69">
        <v>2016</v>
      </c>
      <c r="G36" s="69" t="s">
        <v>1086</v>
      </c>
      <c r="H36" s="233"/>
      <c r="I36" s="233"/>
      <c r="J36" s="69" t="s">
        <v>1581</v>
      </c>
      <c r="K36" s="70" t="s">
        <v>1582</v>
      </c>
      <c r="L36" s="249"/>
      <c r="M36" s="249"/>
      <c r="N36" s="249"/>
      <c r="O36" s="249"/>
      <c r="P36" s="249"/>
      <c r="Q36" s="250"/>
      <c r="R36" s="250"/>
      <c r="S36" s="245" t="str">
        <f>HYPERLINK("http://research-portal.uws.ac.uk/portal/en/publications/when-tomorrow-becomes-yesterday-sustainability-in-song(48222230-de21-4cfb-97ba-62d111d218df).html","http://research-portal.uws.ac.uk/portal/en/publications/when-tomorrow-becomes-yesterday-sustainability-in-song(48222230-de21-4cfb-97ba-62d111d218df).html")</f>
        <v>http://research-portal.uws.ac.uk/portal/en/publications/when-tomorrow-becomes-yesterday-sustainability-in-song(48222230-de21-4cfb-97ba-62d111d218df).html</v>
      </c>
      <c r="T36" s="15"/>
      <c r="U36" s="15"/>
    </row>
    <row r="37" spans="1:21">
      <c r="A37" s="4"/>
      <c r="B37" s="130"/>
      <c r="C37" s="4"/>
      <c r="D37" s="4"/>
      <c r="E37" s="4"/>
      <c r="F37" s="123"/>
      <c r="G37" s="4"/>
      <c r="H37" s="4"/>
      <c r="I37" s="4"/>
      <c r="J37" s="4"/>
      <c r="Q37" s="4"/>
      <c r="R37" s="4"/>
      <c r="S37" s="4"/>
      <c r="T37" s="4"/>
      <c r="U37" s="4"/>
    </row>
    <row r="38" spans="1:21">
      <c r="A38" s="4"/>
      <c r="B38" s="130"/>
      <c r="C38" s="4"/>
      <c r="D38" s="4"/>
      <c r="E38" s="4"/>
      <c r="F38" s="123"/>
      <c r="G38" s="4"/>
      <c r="H38" s="4"/>
      <c r="I38" s="4"/>
      <c r="J38" s="4"/>
      <c r="Q38" s="4"/>
      <c r="R38" s="4"/>
      <c r="S38" s="4"/>
      <c r="T38" s="4"/>
      <c r="U38" s="4"/>
    </row>
    <row r="39" spans="1:21">
      <c r="A39" s="4"/>
      <c r="B39" s="130"/>
      <c r="C39" s="4"/>
      <c r="D39" s="4"/>
      <c r="E39" s="4"/>
      <c r="F39" s="123"/>
      <c r="G39" s="4"/>
      <c r="H39" s="4"/>
      <c r="I39" s="4"/>
      <c r="J39" s="4"/>
      <c r="Q39" s="4"/>
      <c r="R39" s="4"/>
      <c r="S39" s="4"/>
      <c r="T39" s="4"/>
      <c r="U39" s="4"/>
    </row>
    <row r="40" spans="1:21">
      <c r="A40" s="4"/>
      <c r="B40" s="130"/>
      <c r="C40" s="4"/>
      <c r="D40" s="4"/>
      <c r="E40" s="4"/>
      <c r="F40" s="123"/>
      <c r="G40" s="4"/>
      <c r="H40" s="4"/>
      <c r="I40" s="4"/>
      <c r="J40" s="4"/>
      <c r="Q40" s="4"/>
      <c r="R40" s="4"/>
      <c r="S40" s="4"/>
      <c r="T40" s="4"/>
      <c r="U40" s="4"/>
    </row>
    <row r="41" spans="1:21">
      <c r="A41" s="4"/>
      <c r="B41" s="130"/>
      <c r="C41" s="4"/>
      <c r="D41" s="4"/>
      <c r="E41" s="4"/>
      <c r="F41" s="123"/>
      <c r="G41" s="4"/>
      <c r="H41" s="4"/>
      <c r="I41" s="4"/>
      <c r="J41" s="4"/>
      <c r="Q41" s="4"/>
      <c r="R41" s="4"/>
      <c r="S41" s="4"/>
      <c r="T41" s="4"/>
      <c r="U41" s="4"/>
    </row>
    <row r="42" spans="1:21">
      <c r="A42" s="4"/>
      <c r="B42" s="130"/>
      <c r="C42" s="4"/>
      <c r="D42" s="4"/>
      <c r="E42" s="4"/>
      <c r="F42" s="123"/>
      <c r="G42" s="4"/>
      <c r="H42" s="4"/>
      <c r="I42" s="4"/>
      <c r="J42" s="4"/>
      <c r="Q42" s="4"/>
      <c r="R42" s="4"/>
      <c r="S42" s="4"/>
      <c r="T42" s="4"/>
      <c r="U42" s="4"/>
    </row>
    <row r="43" spans="1:21">
      <c r="A43" s="4"/>
      <c r="B43" s="130"/>
      <c r="C43" s="4"/>
      <c r="D43" s="4"/>
      <c r="E43" s="4"/>
      <c r="F43" s="123"/>
      <c r="G43" s="4"/>
      <c r="H43" s="4"/>
      <c r="I43" s="4"/>
      <c r="J43" s="4"/>
      <c r="Q43" s="4"/>
      <c r="R43" s="4"/>
      <c r="S43" s="4"/>
      <c r="T43" s="4"/>
      <c r="U43" s="4"/>
    </row>
    <row r="44" spans="1:21">
      <c r="A44" s="4"/>
      <c r="B44" s="130"/>
      <c r="C44" s="4"/>
      <c r="D44" s="4"/>
      <c r="E44" s="4"/>
      <c r="F44" s="123"/>
      <c r="G44" s="4"/>
      <c r="H44" s="4"/>
      <c r="I44" s="4"/>
      <c r="J44" s="4"/>
      <c r="Q44" s="4"/>
      <c r="R44" s="4"/>
      <c r="S44" s="4"/>
      <c r="T44" s="4"/>
      <c r="U44" s="4"/>
    </row>
    <row r="45" spans="1:21">
      <c r="A45" s="4"/>
      <c r="B45" s="130"/>
      <c r="C45" s="4"/>
      <c r="D45" s="4"/>
      <c r="E45" s="4"/>
      <c r="F45" s="123"/>
      <c r="G45" s="4"/>
      <c r="H45" s="4"/>
      <c r="I45" s="4"/>
      <c r="J45" s="4"/>
      <c r="Q45" s="4"/>
      <c r="R45" s="4"/>
      <c r="S45" s="4"/>
      <c r="T45" s="4"/>
      <c r="U45" s="4"/>
    </row>
    <row r="46" spans="1:21">
      <c r="A46" s="4"/>
      <c r="B46" s="130"/>
      <c r="C46" s="4"/>
      <c r="D46" s="4"/>
      <c r="E46" s="4"/>
      <c r="F46" s="123"/>
      <c r="G46" s="4"/>
      <c r="H46" s="4"/>
      <c r="I46" s="4"/>
      <c r="J46" s="4"/>
      <c r="Q46" s="4"/>
      <c r="R46" s="4"/>
      <c r="S46" s="4"/>
      <c r="T46" s="4"/>
      <c r="U46" s="4"/>
    </row>
    <row r="47" spans="1:21">
      <c r="A47" s="4"/>
      <c r="B47" s="130"/>
      <c r="C47" s="4"/>
      <c r="D47" s="4"/>
      <c r="E47" s="4"/>
      <c r="F47" s="123"/>
      <c r="G47" s="4"/>
      <c r="H47" s="4"/>
      <c r="I47" s="4"/>
      <c r="J47" s="4"/>
      <c r="Q47" s="4"/>
      <c r="R47" s="4"/>
      <c r="S47" s="4"/>
      <c r="T47" s="4"/>
      <c r="U47" s="4"/>
    </row>
    <row r="48" spans="1:21">
      <c r="A48" s="4"/>
      <c r="B48" s="130"/>
      <c r="C48" s="4"/>
      <c r="D48" s="4"/>
      <c r="E48" s="4"/>
      <c r="F48" s="123"/>
      <c r="G48" s="4"/>
      <c r="H48" s="4"/>
      <c r="I48" s="4"/>
      <c r="J48" s="4"/>
      <c r="Q48" s="4"/>
      <c r="R48" s="4"/>
      <c r="S48" s="4"/>
      <c r="T48" s="4"/>
      <c r="U48" s="4"/>
    </row>
    <row r="49" spans="1:21">
      <c r="A49" s="4"/>
      <c r="B49" s="130"/>
      <c r="C49" s="4"/>
      <c r="D49" s="4"/>
      <c r="E49" s="4"/>
      <c r="F49" s="123"/>
      <c r="G49" s="4"/>
      <c r="H49" s="4"/>
      <c r="I49" s="4"/>
      <c r="J49" s="4"/>
      <c r="Q49" s="4"/>
      <c r="R49" s="4"/>
      <c r="S49" s="4"/>
      <c r="T49" s="4"/>
      <c r="U49" s="4"/>
    </row>
    <row r="50" spans="1:21">
      <c r="A50" s="4"/>
      <c r="B50" s="130"/>
      <c r="C50" s="4"/>
      <c r="D50" s="4"/>
      <c r="E50" s="4"/>
      <c r="F50" s="123"/>
      <c r="G50" s="4"/>
      <c r="H50" s="4"/>
      <c r="I50" s="4"/>
      <c r="J50" s="4"/>
      <c r="Q50" s="4"/>
      <c r="R50" s="4"/>
      <c r="S50" s="4"/>
      <c r="T50" s="4"/>
      <c r="U50" s="4"/>
    </row>
    <row r="51" spans="1:21">
      <c r="A51" s="4"/>
      <c r="B51" s="130"/>
      <c r="C51" s="4"/>
      <c r="D51" s="4"/>
      <c r="E51" s="4"/>
      <c r="F51" s="123"/>
      <c r="G51" s="4"/>
      <c r="H51" s="4"/>
      <c r="I51" s="4"/>
      <c r="J51" s="4"/>
      <c r="Q51" s="4"/>
      <c r="R51" s="4"/>
      <c r="S51" s="4"/>
      <c r="T51" s="4"/>
      <c r="U51" s="4"/>
    </row>
    <row r="52" spans="1:21">
      <c r="A52" s="4"/>
      <c r="B52" s="130"/>
      <c r="C52" s="4"/>
      <c r="D52" s="4"/>
      <c r="E52" s="4"/>
      <c r="F52" s="123"/>
      <c r="G52" s="4"/>
      <c r="H52" s="4"/>
      <c r="I52" s="4"/>
      <c r="J52" s="4"/>
      <c r="Q52" s="4"/>
      <c r="R52" s="4"/>
      <c r="S52" s="4"/>
      <c r="T52" s="4"/>
      <c r="U52" s="4"/>
    </row>
    <row r="53" spans="1:21">
      <c r="A53" s="4"/>
      <c r="B53" s="130"/>
      <c r="C53" s="4"/>
      <c r="D53" s="4"/>
      <c r="E53" s="4"/>
      <c r="F53" s="123"/>
      <c r="G53" s="4"/>
      <c r="H53" s="4"/>
      <c r="I53" s="4"/>
      <c r="J53" s="4"/>
      <c r="Q53" s="4"/>
      <c r="R53" s="4"/>
      <c r="S53" s="4"/>
      <c r="T53" s="4"/>
      <c r="U53" s="4"/>
    </row>
    <row r="54" spans="1:21">
      <c r="A54" s="4"/>
      <c r="B54" s="130"/>
      <c r="C54" s="4"/>
      <c r="D54" s="4"/>
      <c r="E54" s="4"/>
      <c r="F54" s="123"/>
      <c r="G54" s="4"/>
      <c r="H54" s="4"/>
      <c r="I54" s="4"/>
      <c r="J54" s="4"/>
      <c r="Q54" s="4"/>
      <c r="R54" s="4"/>
      <c r="S54" s="4"/>
      <c r="T54" s="4"/>
      <c r="U54" s="4"/>
    </row>
    <row r="55" spans="1:21">
      <c r="A55" s="4"/>
      <c r="B55" s="130"/>
      <c r="C55" s="4"/>
      <c r="D55" s="4"/>
      <c r="E55" s="4"/>
      <c r="F55" s="123"/>
      <c r="G55" s="4"/>
      <c r="H55" s="4"/>
      <c r="I55" s="4"/>
      <c r="J55" s="4"/>
      <c r="Q55" s="4"/>
      <c r="R55" s="4"/>
      <c r="S55" s="4"/>
      <c r="T55" s="4"/>
      <c r="U55" s="4"/>
    </row>
    <row r="56" spans="1:21">
      <c r="A56" s="4"/>
      <c r="B56" s="130"/>
      <c r="C56" s="4"/>
      <c r="D56" s="4"/>
      <c r="E56" s="4"/>
      <c r="F56" s="123"/>
      <c r="G56" s="4"/>
      <c r="H56" s="4"/>
      <c r="I56" s="4"/>
      <c r="J56" s="4"/>
      <c r="Q56" s="4"/>
      <c r="R56" s="4"/>
      <c r="S56" s="4"/>
      <c r="T56" s="4"/>
      <c r="U56" s="4"/>
    </row>
    <row r="57" spans="1:21">
      <c r="A57" s="4"/>
      <c r="B57" s="130"/>
      <c r="C57" s="4"/>
      <c r="D57" s="4"/>
      <c r="E57" s="4"/>
      <c r="F57" s="123"/>
      <c r="G57" s="4"/>
      <c r="H57" s="4"/>
      <c r="I57" s="4"/>
      <c r="J57" s="4"/>
      <c r="Q57" s="4"/>
      <c r="R57" s="4"/>
      <c r="S57" s="4"/>
      <c r="T57" s="4"/>
      <c r="U57" s="4"/>
    </row>
    <row r="58" spans="1:21">
      <c r="A58" s="4"/>
      <c r="B58" s="130"/>
      <c r="C58" s="4"/>
      <c r="D58" s="4"/>
      <c r="E58" s="4"/>
      <c r="F58" s="123"/>
      <c r="G58" s="4"/>
      <c r="H58" s="4"/>
      <c r="I58" s="4"/>
      <c r="J58" s="4"/>
      <c r="Q58" s="4"/>
      <c r="R58" s="4"/>
      <c r="S58" s="4"/>
      <c r="T58" s="4"/>
      <c r="U58" s="4"/>
    </row>
    <row r="59" spans="1:21">
      <c r="A59" s="4"/>
      <c r="B59" s="130"/>
      <c r="C59" s="4"/>
      <c r="D59" s="4"/>
      <c r="E59" s="4"/>
      <c r="F59" s="123"/>
      <c r="G59" s="4"/>
      <c r="H59" s="4"/>
      <c r="I59" s="4"/>
      <c r="J59" s="4"/>
      <c r="Q59" s="4"/>
      <c r="R59" s="4"/>
      <c r="S59" s="4"/>
      <c r="T59" s="4"/>
      <c r="U59" s="4"/>
    </row>
    <row r="60" spans="1:21">
      <c r="A60" s="4"/>
      <c r="B60" s="130"/>
      <c r="C60" s="4"/>
      <c r="D60" s="4"/>
      <c r="E60" s="4"/>
      <c r="F60" s="123"/>
      <c r="G60" s="4"/>
      <c r="H60" s="4"/>
      <c r="I60" s="4"/>
      <c r="J60" s="4"/>
      <c r="Q60" s="4"/>
      <c r="R60" s="4"/>
      <c r="S60" s="4"/>
      <c r="T60" s="4"/>
      <c r="U60" s="4"/>
    </row>
    <row r="61" spans="1:21">
      <c r="A61" s="4"/>
      <c r="B61" s="130"/>
      <c r="C61" s="4"/>
      <c r="D61" s="4"/>
      <c r="E61" s="4"/>
      <c r="F61" s="123"/>
      <c r="G61" s="4"/>
      <c r="H61" s="4"/>
      <c r="I61" s="4"/>
      <c r="J61" s="4"/>
      <c r="Q61" s="4"/>
      <c r="R61" s="4"/>
      <c r="S61" s="4"/>
      <c r="T61" s="4"/>
      <c r="U61" s="4"/>
    </row>
    <row r="62" spans="1:21">
      <c r="A62" s="4"/>
      <c r="B62" s="130"/>
      <c r="C62" s="4"/>
      <c r="D62" s="4"/>
      <c r="E62" s="4"/>
      <c r="F62" s="123"/>
      <c r="G62" s="4"/>
      <c r="H62" s="4"/>
      <c r="I62" s="4"/>
      <c r="J62" s="4"/>
      <c r="Q62" s="4"/>
      <c r="R62" s="4"/>
      <c r="S62" s="4"/>
      <c r="T62" s="4"/>
      <c r="U62" s="4"/>
    </row>
    <row r="63" spans="1:21">
      <c r="A63" s="4"/>
      <c r="B63" s="130"/>
      <c r="C63" s="4"/>
      <c r="D63" s="4"/>
      <c r="E63" s="4"/>
      <c r="F63" s="123"/>
      <c r="G63" s="4"/>
      <c r="H63" s="4"/>
      <c r="I63" s="4"/>
      <c r="J63" s="4"/>
      <c r="Q63" s="4"/>
      <c r="R63" s="4"/>
      <c r="S63" s="4"/>
      <c r="T63" s="4"/>
      <c r="U63" s="4"/>
    </row>
    <row r="64" spans="1:21">
      <c r="A64" s="4"/>
      <c r="B64" s="130"/>
      <c r="C64" s="4"/>
      <c r="D64" s="4"/>
      <c r="E64" s="4"/>
      <c r="F64" s="123"/>
      <c r="G64" s="4"/>
      <c r="H64" s="4"/>
      <c r="I64" s="4"/>
      <c r="J64" s="4"/>
      <c r="Q64" s="4"/>
      <c r="R64" s="4"/>
      <c r="S64" s="4"/>
      <c r="T64" s="4"/>
      <c r="U64" s="4"/>
    </row>
    <row r="65" spans="1:21">
      <c r="A65" s="4"/>
      <c r="B65" s="130"/>
      <c r="C65" s="4"/>
      <c r="D65" s="4"/>
      <c r="E65" s="4"/>
      <c r="F65" s="123"/>
      <c r="G65" s="4"/>
      <c r="H65" s="4"/>
      <c r="I65" s="4"/>
      <c r="J65" s="4"/>
      <c r="Q65" s="4"/>
      <c r="R65" s="4"/>
      <c r="S65" s="4"/>
      <c r="T65" s="4"/>
      <c r="U65" s="4"/>
    </row>
    <row r="66" spans="1:21">
      <c r="A66" s="4"/>
      <c r="B66" s="130"/>
      <c r="C66" s="4"/>
      <c r="D66" s="4"/>
      <c r="E66" s="4"/>
      <c r="F66" s="123"/>
      <c r="G66" s="4"/>
      <c r="H66" s="4"/>
      <c r="I66" s="4"/>
      <c r="J66" s="4"/>
      <c r="Q66" s="4"/>
      <c r="R66" s="4"/>
      <c r="S66" s="4"/>
      <c r="T66" s="4"/>
      <c r="U66" s="4"/>
    </row>
    <row r="67" spans="1:21">
      <c r="A67" s="4"/>
      <c r="B67" s="130"/>
      <c r="C67" s="4"/>
      <c r="D67" s="4"/>
      <c r="E67" s="4"/>
      <c r="F67" s="123"/>
      <c r="G67" s="4"/>
      <c r="H67" s="4"/>
      <c r="I67" s="4"/>
      <c r="J67" s="4"/>
      <c r="Q67" s="4"/>
      <c r="R67" s="4"/>
      <c r="S67" s="4"/>
      <c r="T67" s="4"/>
      <c r="U67" s="4"/>
    </row>
    <row r="68" spans="1:21">
      <c r="A68" s="4"/>
      <c r="B68" s="130"/>
      <c r="C68" s="4"/>
      <c r="D68" s="4"/>
      <c r="E68" s="4"/>
      <c r="F68" s="123"/>
      <c r="G68" s="4"/>
      <c r="H68" s="4"/>
      <c r="I68" s="4"/>
      <c r="J68" s="4"/>
      <c r="Q68" s="4"/>
      <c r="R68" s="4"/>
      <c r="S68" s="4"/>
      <c r="T68" s="4"/>
      <c r="U68" s="4"/>
    </row>
    <row r="69" spans="1:21">
      <c r="A69" s="4"/>
      <c r="B69" s="130"/>
      <c r="C69" s="4"/>
      <c r="D69" s="4"/>
      <c r="E69" s="4"/>
      <c r="F69" s="123"/>
      <c r="G69" s="4"/>
      <c r="H69" s="4"/>
      <c r="I69" s="4"/>
      <c r="J69" s="4"/>
      <c r="Q69" s="4"/>
      <c r="R69" s="4"/>
      <c r="S69" s="4"/>
      <c r="T69" s="4"/>
      <c r="U69" s="4"/>
    </row>
    <row r="70" spans="1:21">
      <c r="A70" s="4"/>
      <c r="B70" s="130"/>
      <c r="C70" s="4"/>
      <c r="D70" s="4"/>
      <c r="E70" s="4"/>
      <c r="F70" s="123"/>
      <c r="G70" s="4"/>
      <c r="H70" s="4"/>
      <c r="I70" s="4"/>
      <c r="J70" s="4"/>
      <c r="Q70" s="4"/>
      <c r="R70" s="4"/>
      <c r="S70" s="4"/>
      <c r="T70" s="4"/>
      <c r="U70" s="4"/>
    </row>
    <row r="71" spans="1:21">
      <c r="A71" s="4"/>
      <c r="B71" s="130"/>
      <c r="C71" s="4"/>
      <c r="D71" s="4"/>
      <c r="E71" s="4"/>
      <c r="F71" s="123"/>
      <c r="G71" s="4"/>
      <c r="H71" s="4"/>
      <c r="I71" s="4"/>
      <c r="J71" s="4"/>
      <c r="Q71" s="4"/>
      <c r="R71" s="4"/>
      <c r="S71" s="4"/>
      <c r="T71" s="4"/>
      <c r="U71" s="4"/>
    </row>
    <row r="72" spans="1:21">
      <c r="A72" s="4"/>
      <c r="B72" s="130"/>
      <c r="C72" s="4"/>
      <c r="D72" s="4"/>
      <c r="E72" s="4"/>
      <c r="F72" s="123"/>
      <c r="G72" s="4"/>
      <c r="H72" s="4"/>
      <c r="I72" s="4"/>
      <c r="J72" s="4"/>
      <c r="Q72" s="4"/>
      <c r="R72" s="4"/>
      <c r="S72" s="4"/>
      <c r="T72" s="4"/>
      <c r="U72" s="4"/>
    </row>
    <row r="73" spans="1:21">
      <c r="A73" s="4"/>
      <c r="B73" s="130"/>
      <c r="C73" s="4"/>
      <c r="D73" s="4"/>
      <c r="E73" s="4"/>
      <c r="F73" s="123"/>
      <c r="G73" s="4"/>
      <c r="H73" s="4"/>
      <c r="I73" s="4"/>
      <c r="J73" s="4"/>
      <c r="Q73" s="4"/>
      <c r="R73" s="4"/>
      <c r="S73" s="4"/>
      <c r="T73" s="4"/>
      <c r="U73" s="4"/>
    </row>
    <row r="74" spans="1:21">
      <c r="A74" s="4"/>
      <c r="B74" s="130"/>
      <c r="C74" s="4"/>
      <c r="D74" s="4"/>
      <c r="E74" s="4"/>
      <c r="F74" s="123"/>
      <c r="G74" s="4"/>
      <c r="H74" s="4"/>
      <c r="I74" s="4"/>
      <c r="J74" s="4"/>
      <c r="Q74" s="4"/>
      <c r="R74" s="4"/>
      <c r="S74" s="4"/>
      <c r="T74" s="4"/>
      <c r="U74" s="4"/>
    </row>
    <row r="75" spans="1:21">
      <c r="A75" s="4"/>
      <c r="B75" s="130"/>
      <c r="C75" s="4"/>
      <c r="D75" s="4"/>
      <c r="E75" s="4"/>
      <c r="F75" s="123"/>
      <c r="G75" s="4"/>
      <c r="H75" s="4"/>
      <c r="I75" s="4"/>
      <c r="J75" s="4"/>
      <c r="Q75" s="4"/>
      <c r="R75" s="4"/>
      <c r="S75" s="4"/>
      <c r="T75" s="4"/>
      <c r="U75" s="4"/>
    </row>
    <row r="76" spans="1:21">
      <c r="A76" s="4"/>
      <c r="B76" s="130"/>
      <c r="C76" s="4"/>
      <c r="D76" s="4"/>
      <c r="E76" s="4"/>
      <c r="F76" s="123"/>
      <c r="G76" s="4"/>
      <c r="H76" s="4"/>
      <c r="I76" s="4"/>
      <c r="J76" s="4"/>
      <c r="Q76" s="4"/>
      <c r="R76" s="4"/>
      <c r="S76" s="4"/>
      <c r="T76" s="4"/>
      <c r="U76" s="4"/>
    </row>
    <row r="77" spans="1:21">
      <c r="A77" s="4"/>
      <c r="B77" s="130"/>
      <c r="C77" s="4"/>
      <c r="D77" s="4"/>
      <c r="E77" s="4"/>
      <c r="F77" s="123"/>
      <c r="G77" s="4"/>
      <c r="H77" s="4"/>
      <c r="I77" s="4"/>
      <c r="J77" s="4"/>
      <c r="Q77" s="4"/>
      <c r="R77" s="4"/>
      <c r="S77" s="4"/>
      <c r="T77" s="4"/>
      <c r="U77" s="4"/>
    </row>
    <row r="78" spans="1:21">
      <c r="A78" s="4"/>
      <c r="B78" s="130"/>
      <c r="C78" s="4"/>
      <c r="D78" s="4"/>
      <c r="E78" s="4"/>
      <c r="F78" s="123"/>
      <c r="G78" s="4"/>
      <c r="H78" s="4"/>
      <c r="I78" s="4"/>
      <c r="J78" s="4"/>
      <c r="Q78" s="4"/>
      <c r="R78" s="4"/>
      <c r="S78" s="4"/>
      <c r="T78" s="4"/>
      <c r="U78" s="4"/>
    </row>
    <row r="79" spans="1:21">
      <c r="A79" s="4"/>
      <c r="B79" s="130"/>
      <c r="C79" s="4"/>
      <c r="D79" s="4"/>
      <c r="E79" s="4"/>
      <c r="F79" s="123"/>
      <c r="G79" s="4"/>
      <c r="H79" s="4"/>
      <c r="I79" s="4"/>
      <c r="J79" s="4"/>
      <c r="Q79" s="4"/>
      <c r="R79" s="4"/>
      <c r="S79" s="4"/>
      <c r="T79" s="4"/>
      <c r="U79" s="4"/>
    </row>
    <row r="80" spans="1:21">
      <c r="A80" s="4"/>
      <c r="B80" s="130"/>
      <c r="C80" s="4"/>
      <c r="D80" s="4"/>
      <c r="E80" s="4"/>
      <c r="F80" s="123"/>
      <c r="G80" s="4"/>
      <c r="H80" s="4"/>
      <c r="I80" s="4"/>
      <c r="J80" s="4"/>
      <c r="Q80" s="4"/>
      <c r="R80" s="4"/>
      <c r="S80" s="4"/>
      <c r="T80" s="4"/>
      <c r="U80" s="4"/>
    </row>
    <row r="81" spans="1:21">
      <c r="A81" s="4"/>
      <c r="B81" s="130"/>
      <c r="C81" s="4"/>
      <c r="D81" s="4"/>
      <c r="E81" s="4"/>
      <c r="F81" s="123"/>
      <c r="G81" s="4"/>
      <c r="H81" s="4"/>
      <c r="I81" s="4"/>
      <c r="J81" s="4"/>
      <c r="Q81" s="4"/>
      <c r="R81" s="4"/>
      <c r="S81" s="4"/>
      <c r="T81" s="4"/>
      <c r="U81" s="4"/>
    </row>
    <row r="82" spans="1:21">
      <c r="A82" s="4"/>
      <c r="B82" s="130"/>
      <c r="C82" s="4"/>
      <c r="D82" s="4"/>
      <c r="E82" s="4"/>
      <c r="F82" s="123"/>
      <c r="G82" s="4"/>
      <c r="H82" s="4"/>
      <c r="I82" s="4"/>
      <c r="J82" s="4"/>
      <c r="Q82" s="4"/>
      <c r="R82" s="4"/>
      <c r="S82" s="4"/>
      <c r="T82" s="4"/>
      <c r="U82" s="4"/>
    </row>
    <row r="83" spans="1:21">
      <c r="A83" s="4"/>
      <c r="B83" s="130"/>
      <c r="C83" s="4"/>
      <c r="D83" s="4"/>
      <c r="E83" s="4"/>
      <c r="F83" s="123"/>
      <c r="G83" s="4"/>
      <c r="H83" s="4"/>
      <c r="I83" s="4"/>
      <c r="J83" s="4"/>
      <c r="Q83" s="4"/>
      <c r="R83" s="4"/>
      <c r="S83" s="4"/>
      <c r="T83" s="4"/>
      <c r="U83" s="4"/>
    </row>
    <row r="84" spans="1:21">
      <c r="A84" s="4"/>
      <c r="B84" s="130"/>
      <c r="C84" s="4"/>
      <c r="D84" s="4"/>
      <c r="E84" s="4"/>
      <c r="F84" s="123"/>
      <c r="G84" s="4"/>
      <c r="H84" s="4"/>
      <c r="I84" s="4"/>
      <c r="J84" s="4"/>
      <c r="Q84" s="4"/>
      <c r="R84" s="4"/>
      <c r="S84" s="4"/>
      <c r="T84" s="4"/>
      <c r="U84" s="4"/>
    </row>
    <row r="85" spans="1:21">
      <c r="A85" s="4"/>
      <c r="B85" s="130"/>
      <c r="C85" s="4"/>
      <c r="D85" s="4"/>
      <c r="E85" s="4"/>
      <c r="F85" s="123"/>
      <c r="G85" s="4"/>
      <c r="H85" s="4"/>
      <c r="I85" s="4"/>
      <c r="J85" s="4"/>
      <c r="Q85" s="4"/>
      <c r="R85" s="4"/>
      <c r="S85" s="4"/>
      <c r="T85" s="4"/>
      <c r="U85" s="4"/>
    </row>
    <row r="86" spans="1:21">
      <c r="A86" s="4"/>
      <c r="B86" s="130"/>
      <c r="C86" s="4"/>
      <c r="D86" s="4"/>
      <c r="E86" s="4"/>
      <c r="F86" s="123"/>
      <c r="G86" s="4"/>
      <c r="H86" s="4"/>
      <c r="I86" s="4"/>
      <c r="J86" s="4"/>
      <c r="Q86" s="4"/>
      <c r="R86" s="4"/>
      <c r="S86" s="4"/>
      <c r="T86" s="4"/>
      <c r="U86" s="4"/>
    </row>
    <row r="87" spans="1:21">
      <c r="A87" s="4"/>
      <c r="B87" s="130"/>
      <c r="C87" s="4"/>
      <c r="D87" s="4"/>
      <c r="E87" s="4"/>
      <c r="F87" s="123"/>
      <c r="G87" s="4"/>
      <c r="H87" s="4"/>
      <c r="I87" s="4"/>
      <c r="J87" s="4"/>
      <c r="Q87" s="4"/>
      <c r="R87" s="4"/>
      <c r="S87" s="4"/>
      <c r="T87" s="4"/>
      <c r="U87" s="4"/>
    </row>
    <row r="88" spans="1:21">
      <c r="A88" s="4"/>
      <c r="B88" s="130"/>
      <c r="C88" s="4"/>
      <c r="D88" s="4"/>
      <c r="E88" s="4"/>
      <c r="F88" s="123"/>
      <c r="G88" s="4"/>
      <c r="H88" s="4"/>
      <c r="I88" s="4"/>
      <c r="J88" s="4"/>
      <c r="Q88" s="4"/>
      <c r="R88" s="4"/>
      <c r="S88" s="4"/>
      <c r="T88" s="4"/>
      <c r="U88" s="4"/>
    </row>
    <row r="89" spans="1:21">
      <c r="A89" s="4"/>
      <c r="B89" s="130"/>
      <c r="C89" s="4"/>
      <c r="D89" s="4"/>
      <c r="E89" s="4"/>
      <c r="F89" s="123"/>
      <c r="G89" s="4"/>
      <c r="H89" s="4"/>
      <c r="I89" s="4"/>
      <c r="J89" s="4"/>
      <c r="Q89" s="4"/>
      <c r="R89" s="4"/>
      <c r="S89" s="4"/>
      <c r="T89" s="4"/>
      <c r="U89" s="4"/>
    </row>
    <row r="90" spans="1:21">
      <c r="A90" s="4"/>
      <c r="B90" s="130"/>
      <c r="C90" s="4"/>
      <c r="D90" s="4"/>
      <c r="E90" s="4"/>
      <c r="F90" s="123"/>
      <c r="G90" s="4"/>
      <c r="H90" s="4"/>
      <c r="I90" s="4"/>
      <c r="J90" s="4"/>
      <c r="Q90" s="4"/>
      <c r="R90" s="4"/>
      <c r="S90" s="4"/>
      <c r="T90" s="4"/>
      <c r="U90" s="4"/>
    </row>
    <row r="91" spans="1:21">
      <c r="A91" s="4"/>
      <c r="B91" s="130"/>
      <c r="C91" s="4"/>
      <c r="D91" s="4"/>
      <c r="E91" s="4"/>
      <c r="F91" s="123"/>
      <c r="G91" s="4"/>
      <c r="H91" s="4"/>
      <c r="I91" s="4"/>
      <c r="J91" s="4"/>
      <c r="Q91" s="4"/>
      <c r="R91" s="4"/>
      <c r="S91" s="4"/>
      <c r="T91" s="4"/>
      <c r="U91" s="4"/>
    </row>
    <row r="92" spans="1:21">
      <c r="A92" s="4"/>
      <c r="B92" s="130"/>
      <c r="C92" s="4"/>
      <c r="D92" s="4"/>
      <c r="E92" s="4"/>
      <c r="F92" s="123"/>
      <c r="G92" s="4"/>
      <c r="H92" s="4"/>
      <c r="I92" s="4"/>
      <c r="J92" s="4"/>
      <c r="Q92" s="4"/>
      <c r="R92" s="4"/>
      <c r="S92" s="4"/>
      <c r="T92" s="4"/>
      <c r="U92" s="4"/>
    </row>
    <row r="93" spans="1:21">
      <c r="A93" s="4"/>
      <c r="B93" s="130"/>
      <c r="C93" s="4"/>
      <c r="D93" s="4"/>
      <c r="E93" s="4"/>
      <c r="F93" s="123"/>
      <c r="G93" s="4"/>
      <c r="H93" s="4"/>
      <c r="I93" s="4"/>
      <c r="J93" s="4"/>
      <c r="Q93" s="4"/>
      <c r="R93" s="4"/>
      <c r="S93" s="4"/>
      <c r="T93" s="4"/>
      <c r="U93" s="4"/>
    </row>
    <row r="94" spans="1:21">
      <c r="A94" s="4"/>
      <c r="B94" s="130"/>
      <c r="C94" s="4"/>
      <c r="D94" s="4"/>
      <c r="E94" s="4"/>
      <c r="F94" s="123"/>
      <c r="G94" s="4"/>
      <c r="H94" s="4"/>
      <c r="I94" s="4"/>
      <c r="J94" s="4"/>
      <c r="Q94" s="4"/>
      <c r="R94" s="4"/>
      <c r="S94" s="4"/>
      <c r="T94" s="4"/>
      <c r="U94" s="4"/>
    </row>
    <row r="95" spans="1:21">
      <c r="A95" s="4"/>
      <c r="B95" s="130"/>
      <c r="C95" s="4"/>
      <c r="D95" s="4"/>
      <c r="E95" s="4"/>
      <c r="F95" s="123"/>
      <c r="G95" s="4"/>
      <c r="H95" s="4"/>
      <c r="I95" s="4"/>
      <c r="J95" s="4"/>
      <c r="Q95" s="4"/>
      <c r="R95" s="4"/>
      <c r="S95" s="4"/>
      <c r="T95" s="4"/>
      <c r="U95" s="4"/>
    </row>
    <row r="96" spans="1:21">
      <c r="A96" s="4"/>
      <c r="B96" s="130"/>
      <c r="C96" s="4"/>
      <c r="D96" s="4"/>
      <c r="E96" s="4"/>
      <c r="F96" s="123"/>
      <c r="G96" s="4"/>
      <c r="H96" s="4"/>
      <c r="I96" s="4"/>
      <c r="J96" s="4"/>
      <c r="Q96" s="4"/>
      <c r="R96" s="4"/>
      <c r="S96" s="4"/>
      <c r="T96" s="4"/>
      <c r="U96" s="4"/>
    </row>
    <row r="97" spans="1:21">
      <c r="A97" s="4"/>
      <c r="B97" s="130"/>
      <c r="C97" s="4"/>
      <c r="D97" s="4"/>
      <c r="E97" s="4"/>
      <c r="F97" s="123"/>
      <c r="G97" s="4"/>
      <c r="H97" s="4"/>
      <c r="I97" s="4"/>
      <c r="J97" s="4"/>
      <c r="Q97" s="4"/>
      <c r="R97" s="4"/>
      <c r="S97" s="4"/>
      <c r="T97" s="4"/>
      <c r="U97" s="4"/>
    </row>
    <row r="98" spans="1:21">
      <c r="A98" s="4"/>
      <c r="B98" s="130"/>
      <c r="C98" s="4"/>
      <c r="D98" s="4"/>
      <c r="E98" s="4"/>
      <c r="F98" s="123"/>
      <c r="G98" s="4"/>
      <c r="H98" s="4"/>
      <c r="I98" s="4"/>
      <c r="J98" s="4"/>
      <c r="Q98" s="4"/>
      <c r="R98" s="4"/>
      <c r="S98" s="4"/>
      <c r="T98" s="4"/>
      <c r="U98" s="4"/>
    </row>
    <row r="99" spans="1:21">
      <c r="A99" s="4"/>
      <c r="B99" s="130"/>
      <c r="C99" s="4"/>
      <c r="D99" s="4"/>
      <c r="E99" s="4"/>
      <c r="F99" s="123"/>
      <c r="G99" s="4"/>
      <c r="H99" s="4"/>
      <c r="I99" s="4"/>
      <c r="J99" s="4"/>
      <c r="Q99" s="4"/>
      <c r="R99" s="4"/>
      <c r="S99" s="4"/>
      <c r="T99" s="4"/>
      <c r="U99" s="4"/>
    </row>
    <row r="100" spans="1:21">
      <c r="A100" s="4"/>
      <c r="B100" s="130"/>
      <c r="C100" s="4"/>
      <c r="D100" s="4"/>
      <c r="E100" s="4"/>
      <c r="F100" s="123"/>
      <c r="G100" s="4"/>
      <c r="H100" s="4"/>
      <c r="I100" s="4"/>
      <c r="J100" s="4"/>
      <c r="Q100" s="4"/>
      <c r="R100" s="4"/>
      <c r="S100" s="4"/>
      <c r="T100" s="4"/>
      <c r="U100" s="4"/>
    </row>
    <row r="101" spans="1:21">
      <c r="A101" s="4"/>
      <c r="B101" s="130"/>
      <c r="C101" s="4"/>
      <c r="D101" s="4"/>
      <c r="E101" s="4"/>
      <c r="F101" s="123"/>
      <c r="G101" s="4"/>
      <c r="H101" s="4"/>
      <c r="I101" s="4"/>
      <c r="J101" s="4"/>
      <c r="Q101" s="4"/>
      <c r="R101" s="4"/>
      <c r="S101" s="4"/>
      <c r="T101" s="4"/>
      <c r="U101" s="4"/>
    </row>
    <row r="102" spans="1:21">
      <c r="A102" s="4"/>
      <c r="B102" s="130"/>
      <c r="C102" s="4"/>
      <c r="D102" s="4"/>
      <c r="E102" s="4"/>
      <c r="F102" s="123"/>
      <c r="G102" s="4"/>
      <c r="H102" s="4"/>
      <c r="I102" s="4"/>
      <c r="J102" s="4"/>
      <c r="Q102" s="4"/>
      <c r="R102" s="4"/>
      <c r="S102" s="4"/>
      <c r="T102" s="4"/>
      <c r="U102" s="4"/>
    </row>
    <row r="103" spans="1:21">
      <c r="A103" s="4"/>
      <c r="B103" s="130"/>
      <c r="C103" s="4"/>
      <c r="D103" s="4"/>
      <c r="E103" s="4"/>
      <c r="F103" s="123"/>
      <c r="G103" s="4"/>
      <c r="H103" s="4"/>
      <c r="I103" s="4"/>
      <c r="J103" s="4"/>
      <c r="Q103" s="4"/>
      <c r="R103" s="4"/>
      <c r="S103" s="4"/>
      <c r="T103" s="4"/>
      <c r="U103" s="4"/>
    </row>
    <row r="104" spans="1:21">
      <c r="A104" s="4"/>
      <c r="B104" s="130"/>
      <c r="C104" s="4"/>
      <c r="D104" s="4"/>
      <c r="E104" s="4"/>
      <c r="F104" s="123"/>
      <c r="G104" s="4"/>
      <c r="H104" s="4"/>
      <c r="I104" s="4"/>
      <c r="J104" s="4"/>
      <c r="Q104" s="4"/>
      <c r="R104" s="4"/>
      <c r="S104" s="4"/>
      <c r="T104" s="4"/>
      <c r="U104" s="4"/>
    </row>
    <row r="105" spans="1:21">
      <c r="A105" s="4"/>
      <c r="B105" s="130"/>
      <c r="C105" s="4"/>
      <c r="D105" s="4"/>
      <c r="E105" s="4"/>
      <c r="F105" s="123"/>
      <c r="G105" s="4"/>
      <c r="H105" s="4"/>
      <c r="I105" s="4"/>
      <c r="J105" s="4"/>
      <c r="Q105" s="4"/>
      <c r="R105" s="4"/>
      <c r="S105" s="4"/>
      <c r="T105" s="4"/>
      <c r="U105" s="4"/>
    </row>
    <row r="106" spans="1:21">
      <c r="A106" s="4"/>
      <c r="B106" s="130"/>
      <c r="C106" s="4"/>
      <c r="D106" s="4"/>
      <c r="E106" s="4"/>
      <c r="F106" s="123"/>
      <c r="G106" s="4"/>
      <c r="H106" s="4"/>
      <c r="I106" s="4"/>
      <c r="J106" s="4"/>
      <c r="Q106" s="4"/>
      <c r="R106" s="4"/>
      <c r="S106" s="4"/>
      <c r="T106" s="4"/>
      <c r="U106" s="4"/>
    </row>
    <row r="107" spans="1:21">
      <c r="A107" s="4"/>
      <c r="B107" s="130"/>
      <c r="C107" s="4"/>
      <c r="D107" s="4"/>
      <c r="E107" s="4"/>
      <c r="F107" s="123"/>
      <c r="G107" s="4"/>
      <c r="H107" s="4"/>
      <c r="I107" s="4"/>
      <c r="J107" s="4"/>
      <c r="Q107" s="4"/>
      <c r="R107" s="4"/>
      <c r="S107" s="4"/>
      <c r="T107" s="4"/>
      <c r="U107" s="4"/>
    </row>
    <row r="108" spans="1:21">
      <c r="A108" s="4"/>
      <c r="B108" s="130"/>
      <c r="C108" s="4"/>
      <c r="D108" s="4"/>
      <c r="E108" s="4"/>
      <c r="F108" s="123"/>
      <c r="G108" s="4"/>
      <c r="H108" s="4"/>
      <c r="I108" s="4"/>
      <c r="J108" s="4"/>
      <c r="Q108" s="4"/>
      <c r="R108" s="4"/>
      <c r="S108" s="4"/>
      <c r="T108" s="4"/>
      <c r="U108" s="4"/>
    </row>
    <row r="109" spans="1:21">
      <c r="A109" s="4"/>
      <c r="B109" s="130"/>
      <c r="C109" s="4"/>
      <c r="D109" s="4"/>
      <c r="E109" s="4"/>
      <c r="F109" s="123"/>
      <c r="G109" s="4"/>
      <c r="H109" s="4"/>
      <c r="I109" s="4"/>
      <c r="J109" s="4"/>
      <c r="Q109" s="4"/>
      <c r="R109" s="4"/>
      <c r="S109" s="4"/>
      <c r="T109" s="4"/>
      <c r="U109" s="4"/>
    </row>
    <row r="110" spans="1:21">
      <c r="A110" s="4"/>
      <c r="B110" s="130"/>
      <c r="C110" s="4"/>
      <c r="D110" s="4"/>
      <c r="E110" s="4"/>
      <c r="F110" s="123"/>
      <c r="G110" s="4"/>
      <c r="H110" s="4"/>
      <c r="I110" s="4"/>
      <c r="J110" s="4"/>
      <c r="Q110" s="4"/>
      <c r="R110" s="4"/>
      <c r="S110" s="4"/>
      <c r="T110" s="4"/>
      <c r="U110" s="4"/>
    </row>
    <row r="111" spans="1:21">
      <c r="A111" s="4"/>
      <c r="B111" s="130"/>
      <c r="C111" s="4"/>
      <c r="D111" s="4"/>
      <c r="E111" s="4"/>
      <c r="F111" s="123"/>
      <c r="G111" s="4"/>
      <c r="H111" s="4"/>
      <c r="I111" s="4"/>
      <c r="J111" s="4"/>
      <c r="Q111" s="4"/>
      <c r="R111" s="4"/>
      <c r="S111" s="4"/>
      <c r="T111" s="4"/>
      <c r="U111" s="4"/>
    </row>
    <row r="112" spans="1:21">
      <c r="A112" s="4"/>
      <c r="B112" s="130"/>
      <c r="C112" s="4"/>
      <c r="D112" s="4"/>
      <c r="E112" s="4"/>
      <c r="F112" s="123"/>
      <c r="G112" s="4"/>
      <c r="H112" s="4"/>
      <c r="I112" s="4"/>
      <c r="J112" s="4"/>
      <c r="Q112" s="4"/>
      <c r="R112" s="4"/>
      <c r="S112" s="4"/>
      <c r="T112" s="4"/>
      <c r="U112" s="4"/>
    </row>
    <row r="113" spans="1:21">
      <c r="A113" s="4"/>
      <c r="B113" s="130"/>
      <c r="C113" s="4"/>
      <c r="D113" s="4"/>
      <c r="E113" s="4"/>
      <c r="F113" s="123"/>
      <c r="G113" s="4"/>
      <c r="H113" s="4"/>
      <c r="I113" s="4"/>
      <c r="J113" s="4"/>
      <c r="Q113" s="4"/>
      <c r="R113" s="4"/>
      <c r="S113" s="4"/>
      <c r="T113" s="4"/>
      <c r="U113" s="4"/>
    </row>
    <row r="114" spans="1:21">
      <c r="A114" s="4"/>
      <c r="B114" s="130"/>
      <c r="C114" s="4"/>
      <c r="D114" s="4"/>
      <c r="E114" s="4"/>
      <c r="F114" s="123"/>
      <c r="G114" s="4"/>
      <c r="H114" s="4"/>
      <c r="I114" s="4"/>
      <c r="J114" s="4"/>
      <c r="Q114" s="4"/>
      <c r="R114" s="4"/>
      <c r="S114" s="4"/>
      <c r="T114" s="4"/>
      <c r="U114" s="4"/>
    </row>
    <row r="115" spans="1:21">
      <c r="A115" s="4"/>
      <c r="B115" s="130"/>
      <c r="C115" s="4"/>
      <c r="D115" s="4"/>
      <c r="E115" s="4"/>
      <c r="F115" s="123"/>
      <c r="G115" s="4"/>
      <c r="H115" s="4"/>
      <c r="I115" s="4"/>
      <c r="J115" s="4"/>
      <c r="Q115" s="4"/>
      <c r="R115" s="4"/>
      <c r="S115" s="4"/>
      <c r="T115" s="4"/>
      <c r="U115" s="4"/>
    </row>
    <row r="116" spans="1:21">
      <c r="A116" s="4"/>
      <c r="B116" s="130"/>
      <c r="C116" s="4"/>
      <c r="D116" s="4"/>
      <c r="E116" s="4"/>
      <c r="F116" s="123"/>
      <c r="G116" s="4"/>
      <c r="H116" s="4"/>
      <c r="I116" s="4"/>
      <c r="J116" s="4"/>
      <c r="Q116" s="4"/>
      <c r="R116" s="4"/>
      <c r="S116" s="4"/>
      <c r="T116" s="4"/>
      <c r="U116" s="4"/>
    </row>
    <row r="117" spans="1:21">
      <c r="A117" s="4"/>
      <c r="B117" s="130"/>
      <c r="C117" s="4"/>
      <c r="D117" s="4"/>
      <c r="E117" s="4"/>
      <c r="F117" s="123"/>
      <c r="G117" s="4"/>
      <c r="H117" s="4"/>
      <c r="I117" s="4"/>
      <c r="J117" s="4"/>
      <c r="Q117" s="4"/>
      <c r="R117" s="4"/>
      <c r="S117" s="4"/>
      <c r="T117" s="4"/>
      <c r="U117" s="4"/>
    </row>
    <row r="118" spans="1:21">
      <c r="A118" s="4"/>
      <c r="B118" s="130"/>
      <c r="C118" s="4"/>
      <c r="D118" s="4"/>
      <c r="E118" s="4"/>
      <c r="F118" s="123"/>
      <c r="G118" s="4"/>
      <c r="H118" s="4"/>
      <c r="I118" s="4"/>
      <c r="J118" s="4"/>
      <c r="Q118" s="4"/>
      <c r="R118" s="4"/>
      <c r="S118" s="4"/>
      <c r="T118" s="4"/>
      <c r="U118" s="4"/>
    </row>
    <row r="119" spans="1:21">
      <c r="A119" s="4"/>
      <c r="B119" s="130"/>
      <c r="C119" s="4"/>
      <c r="D119" s="4"/>
      <c r="E119" s="4"/>
      <c r="F119" s="123"/>
      <c r="G119" s="4"/>
      <c r="H119" s="4"/>
      <c r="I119" s="4"/>
      <c r="J119" s="4"/>
      <c r="Q119" s="4"/>
      <c r="R119" s="4"/>
      <c r="S119" s="4"/>
      <c r="T119" s="4"/>
      <c r="U119" s="4"/>
    </row>
    <row r="120" spans="1:21">
      <c r="A120" s="4"/>
      <c r="B120" s="130"/>
      <c r="C120" s="4"/>
      <c r="D120" s="4"/>
      <c r="E120" s="4"/>
      <c r="F120" s="123"/>
      <c r="G120" s="4"/>
      <c r="H120" s="4"/>
      <c r="I120" s="4"/>
      <c r="J120" s="4"/>
      <c r="Q120" s="4"/>
      <c r="R120" s="4"/>
      <c r="S120" s="4"/>
      <c r="T120" s="4"/>
      <c r="U120" s="4"/>
    </row>
    <row r="121" spans="1:21">
      <c r="A121" s="4"/>
      <c r="B121" s="130"/>
      <c r="C121" s="4"/>
      <c r="D121" s="4"/>
      <c r="E121" s="4"/>
      <c r="F121" s="123"/>
      <c r="G121" s="4"/>
      <c r="H121" s="4"/>
      <c r="I121" s="4"/>
      <c r="J121" s="4"/>
      <c r="Q121" s="4"/>
      <c r="R121" s="4"/>
      <c r="S121" s="4"/>
      <c r="T121" s="4"/>
      <c r="U121" s="4"/>
    </row>
    <row r="122" spans="1:21">
      <c r="A122" s="4"/>
      <c r="B122" s="130"/>
      <c r="C122" s="4"/>
      <c r="D122" s="4"/>
      <c r="E122" s="4"/>
      <c r="F122" s="123"/>
      <c r="G122" s="4"/>
      <c r="H122" s="4"/>
      <c r="I122" s="4"/>
      <c r="J122" s="4"/>
      <c r="Q122" s="4"/>
      <c r="R122" s="4"/>
      <c r="S122" s="4"/>
      <c r="T122" s="4"/>
      <c r="U122" s="4"/>
    </row>
    <row r="123" spans="1:21">
      <c r="A123" s="4"/>
      <c r="B123" s="130"/>
      <c r="C123" s="4"/>
      <c r="D123" s="4"/>
      <c r="E123" s="4"/>
      <c r="F123" s="123"/>
      <c r="G123" s="4"/>
      <c r="H123" s="4"/>
      <c r="I123" s="4"/>
      <c r="J123" s="4"/>
      <c r="Q123" s="4"/>
      <c r="R123" s="4"/>
      <c r="S123" s="4"/>
      <c r="T123" s="4"/>
      <c r="U123" s="4"/>
    </row>
    <row r="124" spans="1:21">
      <c r="A124" s="4"/>
      <c r="B124" s="130"/>
      <c r="C124" s="4"/>
      <c r="D124" s="4"/>
      <c r="E124" s="4"/>
      <c r="F124" s="123"/>
      <c r="G124" s="4"/>
      <c r="H124" s="4"/>
      <c r="I124" s="4"/>
      <c r="J124" s="4"/>
      <c r="Q124" s="4"/>
      <c r="R124" s="4"/>
      <c r="S124" s="4"/>
      <c r="T124" s="4"/>
      <c r="U124" s="4"/>
    </row>
    <row r="125" spans="1:21">
      <c r="A125" s="4"/>
      <c r="B125" s="130"/>
      <c r="C125" s="4"/>
      <c r="D125" s="4"/>
      <c r="E125" s="4"/>
      <c r="F125" s="123"/>
      <c r="G125" s="4"/>
      <c r="H125" s="4"/>
      <c r="I125" s="4"/>
      <c r="J125" s="4"/>
      <c r="Q125" s="4"/>
      <c r="R125" s="4"/>
      <c r="S125" s="4"/>
      <c r="T125" s="4"/>
      <c r="U125" s="4"/>
    </row>
    <row r="126" spans="1:21">
      <c r="A126" s="4"/>
      <c r="B126" s="130"/>
      <c r="C126" s="4"/>
      <c r="D126" s="4"/>
      <c r="E126" s="4"/>
      <c r="F126" s="123"/>
      <c r="G126" s="4"/>
      <c r="H126" s="4"/>
      <c r="I126" s="4"/>
      <c r="J126" s="4"/>
      <c r="Q126" s="4"/>
      <c r="R126" s="4"/>
      <c r="S126" s="4"/>
      <c r="T126" s="4"/>
      <c r="U126" s="4"/>
    </row>
    <row r="127" spans="1:21">
      <c r="A127" s="4"/>
      <c r="B127" s="130"/>
      <c r="C127" s="4"/>
      <c r="D127" s="4"/>
      <c r="E127" s="4"/>
      <c r="F127" s="123"/>
      <c r="G127" s="4"/>
      <c r="H127" s="4"/>
      <c r="I127" s="4"/>
      <c r="J127" s="4"/>
      <c r="Q127" s="4"/>
      <c r="R127" s="4"/>
      <c r="S127" s="4"/>
      <c r="T127" s="4"/>
      <c r="U127" s="4"/>
    </row>
    <row r="128" spans="1:21">
      <c r="A128" s="4"/>
      <c r="B128" s="130"/>
      <c r="C128" s="4"/>
      <c r="D128" s="4"/>
      <c r="E128" s="4"/>
      <c r="F128" s="123"/>
      <c r="G128" s="4"/>
      <c r="H128" s="4"/>
      <c r="I128" s="4"/>
      <c r="J128" s="4"/>
      <c r="Q128" s="4"/>
      <c r="R128" s="4"/>
      <c r="S128" s="4"/>
      <c r="T128" s="4"/>
      <c r="U128" s="4"/>
    </row>
    <row r="129" spans="1:21">
      <c r="A129" s="4"/>
      <c r="B129" s="130"/>
      <c r="C129" s="4"/>
      <c r="D129" s="4"/>
      <c r="E129" s="4"/>
      <c r="F129" s="123"/>
      <c r="G129" s="4"/>
      <c r="H129" s="4"/>
      <c r="I129" s="4"/>
      <c r="J129" s="4"/>
      <c r="Q129" s="4"/>
      <c r="R129" s="4"/>
      <c r="S129" s="4"/>
      <c r="T129" s="4"/>
      <c r="U129" s="4"/>
    </row>
    <row r="130" spans="1:21">
      <c r="A130" s="4"/>
      <c r="B130" s="130"/>
      <c r="C130" s="4"/>
      <c r="D130" s="4"/>
      <c r="E130" s="4"/>
      <c r="F130" s="123"/>
      <c r="G130" s="4"/>
      <c r="H130" s="4"/>
      <c r="I130" s="4"/>
      <c r="J130" s="4"/>
      <c r="Q130" s="4"/>
      <c r="R130" s="4"/>
      <c r="S130" s="4"/>
      <c r="T130" s="4"/>
      <c r="U130" s="4"/>
    </row>
    <row r="131" spans="1:21">
      <c r="A131" s="4"/>
      <c r="B131" s="130"/>
      <c r="C131" s="4"/>
      <c r="D131" s="4"/>
      <c r="E131" s="4"/>
      <c r="F131" s="123"/>
      <c r="G131" s="4"/>
      <c r="H131" s="4"/>
      <c r="I131" s="4"/>
      <c r="J131" s="4"/>
      <c r="Q131" s="4"/>
      <c r="R131" s="4"/>
      <c r="S131" s="4"/>
      <c r="T131" s="4"/>
      <c r="U131" s="4"/>
    </row>
    <row r="132" spans="1:21">
      <c r="A132" s="4"/>
      <c r="B132" s="130"/>
      <c r="C132" s="4"/>
      <c r="D132" s="4"/>
      <c r="E132" s="4"/>
      <c r="F132" s="123"/>
      <c r="G132" s="4"/>
      <c r="H132" s="4"/>
      <c r="I132" s="4"/>
      <c r="J132" s="4"/>
      <c r="Q132" s="4"/>
      <c r="R132" s="4"/>
      <c r="S132" s="4"/>
      <c r="T132" s="4"/>
      <c r="U132" s="4"/>
    </row>
    <row r="133" spans="1:21">
      <c r="A133" s="4"/>
      <c r="B133" s="130"/>
      <c r="C133" s="4"/>
      <c r="D133" s="4"/>
      <c r="E133" s="4"/>
      <c r="F133" s="123"/>
      <c r="G133" s="4"/>
      <c r="H133" s="4"/>
      <c r="I133" s="4"/>
      <c r="J133" s="4"/>
      <c r="Q133" s="4"/>
      <c r="R133" s="4"/>
      <c r="S133" s="4"/>
      <c r="T133" s="4"/>
      <c r="U133" s="4"/>
    </row>
    <row r="134" spans="1:21">
      <c r="A134" s="4"/>
      <c r="B134" s="130"/>
      <c r="C134" s="4"/>
      <c r="D134" s="4"/>
      <c r="E134" s="4"/>
      <c r="F134" s="123"/>
      <c r="G134" s="4"/>
      <c r="H134" s="4"/>
      <c r="I134" s="4"/>
      <c r="J134" s="4"/>
      <c r="Q134" s="4"/>
      <c r="R134" s="4"/>
      <c r="S134" s="4"/>
      <c r="T134" s="4"/>
      <c r="U134" s="4"/>
    </row>
    <row r="135" spans="1:21">
      <c r="A135" s="4"/>
      <c r="B135" s="130"/>
      <c r="C135" s="4"/>
      <c r="D135" s="4"/>
      <c r="E135" s="4"/>
      <c r="F135" s="123"/>
      <c r="G135" s="4"/>
      <c r="H135" s="4"/>
      <c r="I135" s="4"/>
      <c r="J135" s="4"/>
      <c r="Q135" s="4"/>
      <c r="R135" s="4"/>
      <c r="S135" s="4"/>
      <c r="T135" s="4"/>
      <c r="U135" s="4"/>
    </row>
    <row r="136" spans="1:21">
      <c r="A136" s="4"/>
      <c r="B136" s="130"/>
      <c r="C136" s="4"/>
      <c r="D136" s="4"/>
      <c r="E136" s="4"/>
      <c r="F136" s="123"/>
      <c r="G136" s="4"/>
      <c r="H136" s="4"/>
      <c r="I136" s="4"/>
      <c r="J136" s="4"/>
      <c r="Q136" s="4"/>
      <c r="R136" s="4"/>
      <c r="S136" s="4"/>
      <c r="T136" s="4"/>
      <c r="U136" s="4"/>
    </row>
    <row r="137" spans="1:21">
      <c r="A137" s="4"/>
      <c r="B137" s="130"/>
      <c r="C137" s="4"/>
      <c r="D137" s="4"/>
      <c r="E137" s="4"/>
      <c r="F137" s="123"/>
      <c r="G137" s="4"/>
      <c r="H137" s="4"/>
      <c r="I137" s="4"/>
      <c r="J137" s="4"/>
      <c r="Q137" s="4"/>
      <c r="R137" s="4"/>
      <c r="S137" s="4"/>
      <c r="T137" s="4"/>
      <c r="U137" s="4"/>
    </row>
    <row r="138" spans="1:21">
      <c r="A138" s="4"/>
      <c r="B138" s="130"/>
      <c r="C138" s="4"/>
      <c r="D138" s="4"/>
      <c r="E138" s="4"/>
      <c r="F138" s="123"/>
      <c r="G138" s="4"/>
      <c r="H138" s="4"/>
      <c r="I138" s="4"/>
      <c r="J138" s="4"/>
      <c r="Q138" s="4"/>
      <c r="R138" s="4"/>
      <c r="S138" s="4"/>
      <c r="T138" s="4"/>
      <c r="U138" s="4"/>
    </row>
    <row r="139" spans="1:21">
      <c r="A139" s="4"/>
      <c r="B139" s="130"/>
      <c r="C139" s="4"/>
      <c r="D139" s="4"/>
      <c r="E139" s="4"/>
      <c r="F139" s="123"/>
      <c r="G139" s="4"/>
      <c r="H139" s="4"/>
      <c r="I139" s="4"/>
      <c r="J139" s="4"/>
      <c r="Q139" s="4"/>
      <c r="R139" s="4"/>
      <c r="S139" s="4"/>
      <c r="T139" s="4"/>
      <c r="U139" s="4"/>
    </row>
    <row r="140" spans="1:21">
      <c r="A140" s="4"/>
      <c r="B140" s="130"/>
      <c r="C140" s="4"/>
      <c r="D140" s="4"/>
      <c r="E140" s="4"/>
      <c r="F140" s="123"/>
      <c r="G140" s="4"/>
      <c r="H140" s="4"/>
      <c r="I140" s="4"/>
      <c r="J140" s="4"/>
      <c r="Q140" s="4"/>
      <c r="R140" s="4"/>
      <c r="S140" s="4"/>
      <c r="T140" s="4"/>
      <c r="U140" s="4"/>
    </row>
    <row r="141" spans="1:21">
      <c r="A141" s="4"/>
      <c r="B141" s="130"/>
      <c r="C141" s="4"/>
      <c r="D141" s="4"/>
      <c r="E141" s="4"/>
      <c r="F141" s="123"/>
      <c r="G141" s="4"/>
      <c r="H141" s="4"/>
      <c r="I141" s="4"/>
      <c r="J141" s="4"/>
      <c r="Q141" s="4"/>
      <c r="R141" s="4"/>
      <c r="S141" s="4"/>
      <c r="T141" s="4"/>
      <c r="U141" s="4"/>
    </row>
    <row r="142" spans="1:21">
      <c r="A142" s="4"/>
      <c r="B142" s="130"/>
      <c r="C142" s="4"/>
      <c r="D142" s="4"/>
      <c r="E142" s="4"/>
      <c r="F142" s="123"/>
      <c r="G142" s="4"/>
      <c r="H142" s="4"/>
      <c r="I142" s="4"/>
      <c r="J142" s="4"/>
      <c r="Q142" s="4"/>
      <c r="R142" s="4"/>
      <c r="S142" s="4"/>
      <c r="T142" s="4"/>
      <c r="U142" s="4"/>
    </row>
    <row r="143" spans="1:21">
      <c r="A143" s="4"/>
      <c r="B143" s="130"/>
      <c r="C143" s="4"/>
      <c r="D143" s="4"/>
      <c r="E143" s="4"/>
      <c r="F143" s="123"/>
      <c r="G143" s="4"/>
      <c r="H143" s="4"/>
      <c r="I143" s="4"/>
      <c r="J143" s="4"/>
      <c r="Q143" s="4"/>
      <c r="R143" s="4"/>
      <c r="S143" s="4"/>
      <c r="T143" s="4"/>
      <c r="U143" s="4"/>
    </row>
    <row r="144" spans="1:21">
      <c r="A144" s="4"/>
      <c r="B144" s="130"/>
      <c r="C144" s="4"/>
      <c r="D144" s="4"/>
      <c r="E144" s="4"/>
      <c r="F144" s="123"/>
      <c r="G144" s="4"/>
      <c r="H144" s="4"/>
      <c r="I144" s="4"/>
      <c r="J144" s="4"/>
      <c r="Q144" s="4"/>
      <c r="R144" s="4"/>
      <c r="S144" s="4"/>
      <c r="T144" s="4"/>
      <c r="U144" s="4"/>
    </row>
    <row r="145" spans="1:21">
      <c r="A145" s="4"/>
      <c r="B145" s="130"/>
      <c r="C145" s="4"/>
      <c r="D145" s="4"/>
      <c r="E145" s="4"/>
      <c r="F145" s="123"/>
      <c r="G145" s="4"/>
      <c r="H145" s="4"/>
      <c r="I145" s="4"/>
      <c r="J145" s="4"/>
      <c r="Q145" s="4"/>
      <c r="R145" s="4"/>
      <c r="S145" s="4"/>
      <c r="T145" s="4"/>
      <c r="U145" s="4"/>
    </row>
    <row r="146" spans="1:21">
      <c r="A146" s="4"/>
      <c r="B146" s="130"/>
      <c r="C146" s="4"/>
      <c r="D146" s="4"/>
      <c r="E146" s="4"/>
      <c r="F146" s="123"/>
      <c r="G146" s="4"/>
      <c r="H146" s="4"/>
      <c r="I146" s="4"/>
      <c r="J146" s="4"/>
      <c r="Q146" s="4"/>
      <c r="R146" s="4"/>
      <c r="S146" s="4"/>
      <c r="T146" s="4"/>
      <c r="U146" s="4"/>
    </row>
    <row r="147" spans="1:21">
      <c r="A147" s="4"/>
      <c r="B147" s="130"/>
      <c r="C147" s="4"/>
      <c r="D147" s="4"/>
      <c r="E147" s="4"/>
      <c r="F147" s="123"/>
      <c r="G147" s="4"/>
      <c r="H147" s="4"/>
      <c r="I147" s="4"/>
      <c r="J147" s="4"/>
      <c r="Q147" s="4"/>
      <c r="R147" s="4"/>
      <c r="S147" s="4"/>
      <c r="T147" s="4"/>
      <c r="U147" s="4"/>
    </row>
    <row r="148" spans="1:21">
      <c r="A148" s="4"/>
      <c r="B148" s="130"/>
      <c r="C148" s="4"/>
      <c r="D148" s="4"/>
      <c r="E148" s="4"/>
      <c r="F148" s="123"/>
      <c r="G148" s="4"/>
      <c r="H148" s="4"/>
      <c r="I148" s="4"/>
      <c r="J148" s="4"/>
      <c r="Q148" s="4"/>
      <c r="R148" s="4"/>
      <c r="S148" s="4"/>
      <c r="T148" s="4"/>
      <c r="U148" s="4"/>
    </row>
    <row r="149" spans="1:21">
      <c r="A149" s="4"/>
      <c r="B149" s="130"/>
      <c r="C149" s="4"/>
      <c r="D149" s="4"/>
      <c r="E149" s="4"/>
      <c r="F149" s="123"/>
      <c r="G149" s="4"/>
      <c r="H149" s="4"/>
      <c r="I149" s="4"/>
      <c r="J149" s="4"/>
      <c r="Q149" s="4"/>
      <c r="R149" s="4"/>
      <c r="S149" s="4"/>
      <c r="T149" s="4"/>
      <c r="U149" s="4"/>
    </row>
    <row r="150" spans="1:21">
      <c r="A150" s="4"/>
      <c r="B150" s="130"/>
      <c r="C150" s="4"/>
      <c r="D150" s="4"/>
      <c r="E150" s="4"/>
      <c r="F150" s="123"/>
      <c r="G150" s="4"/>
      <c r="H150" s="4"/>
      <c r="I150" s="4"/>
      <c r="J150" s="4"/>
      <c r="Q150" s="4"/>
      <c r="R150" s="4"/>
      <c r="S150" s="4"/>
      <c r="T150" s="4"/>
      <c r="U150" s="4"/>
    </row>
    <row r="151" spans="1:21">
      <c r="A151" s="4"/>
      <c r="B151" s="130"/>
      <c r="C151" s="4"/>
      <c r="D151" s="4"/>
      <c r="E151" s="4"/>
      <c r="F151" s="123"/>
      <c r="G151" s="4"/>
      <c r="H151" s="4"/>
      <c r="I151" s="4"/>
      <c r="J151" s="4"/>
      <c r="Q151" s="4"/>
      <c r="R151" s="4"/>
      <c r="S151" s="4"/>
      <c r="T151" s="4"/>
      <c r="U151" s="4"/>
    </row>
    <row r="152" spans="1:21">
      <c r="A152" s="4"/>
      <c r="B152" s="130"/>
      <c r="C152" s="4"/>
      <c r="D152" s="4"/>
      <c r="E152" s="4"/>
      <c r="F152" s="123"/>
      <c r="G152" s="4"/>
      <c r="H152" s="4"/>
      <c r="I152" s="4"/>
      <c r="J152" s="4"/>
      <c r="Q152" s="4"/>
      <c r="R152" s="4"/>
      <c r="S152" s="4"/>
      <c r="T152" s="4"/>
      <c r="U152" s="4"/>
    </row>
    <row r="153" spans="1:21">
      <c r="A153" s="4"/>
      <c r="B153" s="130"/>
      <c r="C153" s="4"/>
      <c r="D153" s="4"/>
      <c r="E153" s="4"/>
      <c r="F153" s="123"/>
      <c r="G153" s="4"/>
      <c r="H153" s="4"/>
      <c r="I153" s="4"/>
      <c r="J153" s="4"/>
      <c r="Q153" s="4"/>
      <c r="R153" s="4"/>
      <c r="S153" s="4"/>
      <c r="T153" s="4"/>
      <c r="U153" s="4"/>
    </row>
    <row r="154" spans="1:21">
      <c r="A154" s="4"/>
      <c r="B154" s="130"/>
      <c r="C154" s="4"/>
      <c r="D154" s="4"/>
      <c r="E154" s="4"/>
      <c r="F154" s="123"/>
      <c r="G154" s="4"/>
      <c r="H154" s="4"/>
      <c r="I154" s="4"/>
      <c r="J154" s="4"/>
      <c r="Q154" s="4"/>
      <c r="R154" s="4"/>
      <c r="S154" s="4"/>
      <c r="T154" s="4"/>
      <c r="U154" s="4"/>
    </row>
    <row r="155" spans="1:21">
      <c r="A155" s="4"/>
      <c r="B155" s="130"/>
      <c r="C155" s="4"/>
      <c r="D155" s="4"/>
      <c r="E155" s="4"/>
      <c r="F155" s="123"/>
      <c r="G155" s="4"/>
      <c r="H155" s="4"/>
      <c r="I155" s="4"/>
      <c r="J155" s="4"/>
      <c r="Q155" s="4"/>
      <c r="R155" s="4"/>
      <c r="S155" s="4"/>
      <c r="T155" s="4"/>
      <c r="U155" s="4"/>
    </row>
    <row r="156" spans="1:21">
      <c r="A156" s="4"/>
      <c r="B156" s="130"/>
      <c r="C156" s="4"/>
      <c r="D156" s="4"/>
      <c r="E156" s="4"/>
      <c r="F156" s="123"/>
      <c r="G156" s="4"/>
      <c r="H156" s="4"/>
      <c r="I156" s="4"/>
      <c r="J156" s="4"/>
      <c r="Q156" s="4"/>
      <c r="R156" s="4"/>
      <c r="S156" s="4"/>
      <c r="T156" s="4"/>
      <c r="U156" s="4"/>
    </row>
    <row r="157" spans="1:21">
      <c r="A157" s="4"/>
      <c r="B157" s="130"/>
      <c r="C157" s="4"/>
      <c r="D157" s="4"/>
      <c r="E157" s="4"/>
      <c r="F157" s="123"/>
      <c r="G157" s="4"/>
      <c r="H157" s="4"/>
      <c r="I157" s="4"/>
      <c r="J157" s="4"/>
      <c r="Q157" s="4"/>
      <c r="R157" s="4"/>
      <c r="S157" s="4"/>
      <c r="T157" s="4"/>
      <c r="U157" s="4"/>
    </row>
    <row r="158" spans="1:21">
      <c r="A158" s="4"/>
      <c r="B158" s="130"/>
      <c r="C158" s="4"/>
      <c r="D158" s="4"/>
      <c r="E158" s="4"/>
      <c r="F158" s="123"/>
      <c r="G158" s="4"/>
      <c r="H158" s="4"/>
      <c r="I158" s="4"/>
      <c r="J158" s="4"/>
      <c r="Q158" s="4"/>
      <c r="R158" s="4"/>
      <c r="S158" s="4"/>
      <c r="T158" s="4"/>
      <c r="U158" s="4"/>
    </row>
    <row r="159" spans="1:21">
      <c r="A159" s="4"/>
      <c r="B159" s="130"/>
      <c r="C159" s="4"/>
      <c r="D159" s="4"/>
      <c r="E159" s="4"/>
      <c r="F159" s="123"/>
      <c r="G159" s="4"/>
      <c r="H159" s="4"/>
      <c r="I159" s="4"/>
      <c r="J159" s="4"/>
      <c r="Q159" s="4"/>
      <c r="R159" s="4"/>
      <c r="S159" s="4"/>
      <c r="T159" s="4"/>
      <c r="U159" s="4"/>
    </row>
    <row r="160" spans="1:21">
      <c r="A160" s="4"/>
      <c r="B160" s="130"/>
      <c r="C160" s="4"/>
      <c r="D160" s="4"/>
      <c r="E160" s="4"/>
      <c r="F160" s="123"/>
      <c r="G160" s="4"/>
      <c r="H160" s="4"/>
      <c r="I160" s="4"/>
      <c r="J160" s="4"/>
      <c r="Q160" s="4"/>
      <c r="R160" s="4"/>
      <c r="S160" s="4"/>
      <c r="T160" s="4"/>
      <c r="U160" s="4"/>
    </row>
    <row r="161" spans="1:21">
      <c r="A161" s="4"/>
      <c r="B161" s="130"/>
      <c r="C161" s="4"/>
      <c r="D161" s="4"/>
      <c r="E161" s="4"/>
      <c r="F161" s="123"/>
      <c r="G161" s="4"/>
      <c r="H161" s="4"/>
      <c r="I161" s="4"/>
      <c r="J161" s="4"/>
      <c r="Q161" s="4"/>
      <c r="R161" s="4"/>
      <c r="S161" s="4"/>
      <c r="T161" s="4"/>
      <c r="U161" s="4"/>
    </row>
    <row r="162" spans="1:21">
      <c r="A162" s="4"/>
      <c r="B162" s="130"/>
      <c r="C162" s="4"/>
      <c r="D162" s="4"/>
      <c r="E162" s="4"/>
      <c r="F162" s="123"/>
      <c r="G162" s="4"/>
      <c r="H162" s="4"/>
      <c r="I162" s="4"/>
      <c r="J162" s="4"/>
      <c r="Q162" s="4"/>
      <c r="R162" s="4"/>
      <c r="S162" s="4"/>
      <c r="T162" s="4"/>
      <c r="U162" s="4"/>
    </row>
    <row r="163" spans="1:21">
      <c r="A163" s="4"/>
      <c r="B163" s="130"/>
      <c r="C163" s="4"/>
      <c r="D163" s="4"/>
      <c r="E163" s="4"/>
      <c r="F163" s="123"/>
      <c r="G163" s="4"/>
      <c r="H163" s="4"/>
      <c r="I163" s="4"/>
      <c r="J163" s="4"/>
      <c r="Q163" s="4"/>
      <c r="R163" s="4"/>
      <c r="S163" s="4"/>
      <c r="T163" s="4"/>
      <c r="U163" s="4"/>
    </row>
    <row r="164" spans="1:21">
      <c r="A164" s="4"/>
      <c r="B164" s="130"/>
      <c r="C164" s="4"/>
      <c r="D164" s="4"/>
      <c r="E164" s="4"/>
      <c r="F164" s="123"/>
      <c r="G164" s="4"/>
      <c r="H164" s="4"/>
      <c r="I164" s="4"/>
      <c r="J164" s="4"/>
      <c r="Q164" s="4"/>
      <c r="R164" s="4"/>
      <c r="S164" s="4"/>
      <c r="T164" s="4"/>
      <c r="U164" s="4"/>
    </row>
    <row r="165" spans="1:21">
      <c r="A165" s="4"/>
      <c r="B165" s="130"/>
      <c r="C165" s="4"/>
      <c r="D165" s="4"/>
      <c r="E165" s="4"/>
      <c r="F165" s="123"/>
      <c r="G165" s="4"/>
      <c r="H165" s="4"/>
      <c r="I165" s="4"/>
      <c r="J165" s="4"/>
      <c r="Q165" s="4"/>
      <c r="R165" s="4"/>
      <c r="S165" s="4"/>
      <c r="T165" s="4"/>
      <c r="U165" s="4"/>
    </row>
    <row r="166" spans="1:21">
      <c r="A166" s="4"/>
      <c r="B166" s="130"/>
      <c r="C166" s="4"/>
      <c r="D166" s="4"/>
      <c r="E166" s="4"/>
      <c r="F166" s="123"/>
      <c r="G166" s="4"/>
      <c r="H166" s="4"/>
      <c r="I166" s="4"/>
      <c r="J166" s="4"/>
      <c r="Q166" s="4"/>
      <c r="R166" s="4"/>
      <c r="S166" s="4"/>
      <c r="T166" s="4"/>
      <c r="U166" s="4"/>
    </row>
    <row r="167" spans="1:21">
      <c r="A167" s="4"/>
      <c r="B167" s="130"/>
      <c r="C167" s="4"/>
      <c r="D167" s="4"/>
      <c r="E167" s="4"/>
      <c r="F167" s="123"/>
      <c r="G167" s="4"/>
      <c r="H167" s="4"/>
      <c r="I167" s="4"/>
      <c r="J167" s="4"/>
      <c r="Q167" s="4"/>
      <c r="R167" s="4"/>
      <c r="S167" s="4"/>
      <c r="T167" s="4"/>
      <c r="U167" s="4"/>
    </row>
    <row r="168" spans="1:21">
      <c r="A168" s="4"/>
      <c r="B168" s="130"/>
      <c r="C168" s="4"/>
      <c r="D168" s="4"/>
      <c r="E168" s="4"/>
      <c r="F168" s="123"/>
      <c r="G168" s="4"/>
      <c r="H168" s="4"/>
      <c r="I168" s="4"/>
      <c r="J168" s="4"/>
      <c r="Q168" s="4"/>
      <c r="R168" s="4"/>
      <c r="S168" s="4"/>
      <c r="T168" s="4"/>
      <c r="U168" s="4"/>
    </row>
    <row r="169" spans="1:21">
      <c r="A169" s="4"/>
      <c r="B169" s="130"/>
      <c r="C169" s="4"/>
      <c r="D169" s="4"/>
      <c r="E169" s="4"/>
      <c r="F169" s="123"/>
      <c r="G169" s="4"/>
      <c r="H169" s="4"/>
      <c r="I169" s="4"/>
      <c r="J169" s="4"/>
      <c r="Q169" s="4"/>
      <c r="R169" s="4"/>
      <c r="S169" s="4"/>
      <c r="T169" s="4"/>
      <c r="U169" s="4"/>
    </row>
    <row r="170" spans="1:21">
      <c r="A170" s="4"/>
      <c r="B170" s="130"/>
      <c r="C170" s="4"/>
      <c r="D170" s="4"/>
      <c r="E170" s="4"/>
      <c r="F170" s="123"/>
      <c r="G170" s="4"/>
      <c r="H170" s="4"/>
      <c r="I170" s="4"/>
      <c r="J170" s="4"/>
      <c r="Q170" s="4"/>
      <c r="R170" s="4"/>
      <c r="S170" s="4"/>
      <c r="T170" s="4"/>
      <c r="U170" s="4"/>
    </row>
    <row r="171" spans="1:21">
      <c r="A171" s="4"/>
      <c r="B171" s="130"/>
      <c r="C171" s="4"/>
      <c r="D171" s="4"/>
      <c r="E171" s="4"/>
      <c r="F171" s="123"/>
      <c r="G171" s="4"/>
      <c r="H171" s="4"/>
      <c r="I171" s="4"/>
      <c r="J171" s="4"/>
      <c r="Q171" s="4"/>
      <c r="R171" s="4"/>
      <c r="S171" s="4"/>
      <c r="T171" s="4"/>
      <c r="U171" s="4"/>
    </row>
    <row r="172" spans="1:21">
      <c r="A172" s="4"/>
      <c r="B172" s="130"/>
      <c r="C172" s="4"/>
      <c r="D172" s="4"/>
      <c r="E172" s="4"/>
      <c r="F172" s="123"/>
      <c r="G172" s="4"/>
      <c r="H172" s="4"/>
      <c r="I172" s="4"/>
      <c r="J172" s="4"/>
      <c r="Q172" s="4"/>
      <c r="R172" s="4"/>
      <c r="S172" s="4"/>
      <c r="T172" s="4"/>
      <c r="U172" s="4"/>
    </row>
    <row r="173" spans="1:21">
      <c r="A173" s="4"/>
      <c r="B173" s="130"/>
      <c r="C173" s="4"/>
      <c r="D173" s="4"/>
      <c r="E173" s="4"/>
      <c r="F173" s="123"/>
      <c r="G173" s="4"/>
      <c r="H173" s="4"/>
      <c r="I173" s="4"/>
      <c r="J173" s="4"/>
      <c r="Q173" s="4"/>
      <c r="R173" s="4"/>
      <c r="S173" s="4"/>
      <c r="T173" s="4"/>
      <c r="U173" s="4"/>
    </row>
    <row r="174" spans="1:21">
      <c r="A174" s="4"/>
      <c r="B174" s="130"/>
      <c r="C174" s="4"/>
      <c r="D174" s="4"/>
      <c r="E174" s="4"/>
      <c r="F174" s="123"/>
      <c r="G174" s="4"/>
      <c r="H174" s="4"/>
      <c r="I174" s="4"/>
      <c r="J174" s="4"/>
      <c r="Q174" s="4"/>
      <c r="R174" s="4"/>
      <c r="S174" s="4"/>
      <c r="T174" s="4"/>
      <c r="U174" s="4"/>
    </row>
    <row r="175" spans="1:21">
      <c r="A175" s="4"/>
      <c r="B175" s="130"/>
      <c r="C175" s="4"/>
      <c r="D175" s="4"/>
      <c r="E175" s="4"/>
      <c r="F175" s="123"/>
      <c r="G175" s="4"/>
      <c r="H175" s="4"/>
      <c r="I175" s="4"/>
      <c r="J175" s="4"/>
      <c r="Q175" s="4"/>
      <c r="R175" s="4"/>
      <c r="S175" s="4"/>
      <c r="T175" s="4"/>
      <c r="U175" s="4"/>
    </row>
    <row r="176" spans="1:21">
      <c r="A176" s="4"/>
      <c r="B176" s="130"/>
      <c r="C176" s="4"/>
      <c r="D176" s="4"/>
      <c r="E176" s="4"/>
      <c r="F176" s="123"/>
      <c r="G176" s="4"/>
      <c r="H176" s="4"/>
      <c r="I176" s="4"/>
      <c r="J176" s="4"/>
      <c r="Q176" s="4"/>
      <c r="R176" s="4"/>
      <c r="S176" s="4"/>
      <c r="T176" s="4"/>
      <c r="U176" s="4"/>
    </row>
    <row r="177" spans="1:21">
      <c r="A177" s="4"/>
      <c r="B177" s="130"/>
      <c r="C177" s="4"/>
      <c r="D177" s="4"/>
      <c r="E177" s="4"/>
      <c r="F177" s="123"/>
      <c r="G177" s="4"/>
      <c r="H177" s="4"/>
      <c r="I177" s="4"/>
      <c r="J177" s="4"/>
      <c r="Q177" s="4"/>
      <c r="R177" s="4"/>
      <c r="S177" s="4"/>
      <c r="T177" s="4"/>
      <c r="U177" s="4"/>
    </row>
    <row r="178" spans="1:21">
      <c r="A178" s="4"/>
      <c r="B178" s="130"/>
      <c r="C178" s="4"/>
      <c r="D178" s="4"/>
      <c r="E178" s="4"/>
      <c r="F178" s="123"/>
      <c r="G178" s="4"/>
      <c r="H178" s="4"/>
      <c r="I178" s="4"/>
      <c r="J178" s="4"/>
      <c r="Q178" s="4"/>
      <c r="R178" s="4"/>
      <c r="S178" s="4"/>
      <c r="T178" s="4"/>
      <c r="U178" s="4"/>
    </row>
    <row r="179" spans="1:21">
      <c r="A179" s="4"/>
      <c r="B179" s="130"/>
      <c r="C179" s="4"/>
      <c r="D179" s="4"/>
      <c r="E179" s="4"/>
      <c r="F179" s="123"/>
      <c r="G179" s="4"/>
      <c r="H179" s="4"/>
      <c r="I179" s="4"/>
      <c r="J179" s="4"/>
      <c r="Q179" s="4"/>
      <c r="R179" s="4"/>
      <c r="S179" s="4"/>
      <c r="T179" s="4"/>
      <c r="U179" s="4"/>
    </row>
    <row r="180" spans="1:21">
      <c r="A180" s="4"/>
      <c r="B180" s="130"/>
      <c r="C180" s="4"/>
      <c r="D180" s="4"/>
      <c r="E180" s="4"/>
      <c r="F180" s="123"/>
      <c r="G180" s="4"/>
      <c r="H180" s="4"/>
      <c r="I180" s="4"/>
      <c r="J180" s="4"/>
      <c r="Q180" s="4"/>
      <c r="R180" s="4"/>
      <c r="S180" s="4"/>
      <c r="T180" s="4"/>
      <c r="U180" s="4"/>
    </row>
    <row r="181" spans="1:21">
      <c r="A181" s="4"/>
      <c r="B181" s="130"/>
      <c r="C181" s="4"/>
      <c r="D181" s="4"/>
      <c r="E181" s="4"/>
      <c r="F181" s="123"/>
      <c r="G181" s="4"/>
      <c r="H181" s="4"/>
      <c r="I181" s="4"/>
      <c r="J181" s="4"/>
      <c r="Q181" s="4"/>
      <c r="R181" s="4"/>
      <c r="S181" s="4"/>
      <c r="T181" s="4"/>
      <c r="U181" s="4"/>
    </row>
    <row r="182" spans="1:21">
      <c r="A182" s="4"/>
      <c r="B182" s="130"/>
      <c r="C182" s="4"/>
      <c r="D182" s="4"/>
      <c r="E182" s="4"/>
      <c r="F182" s="123"/>
      <c r="G182" s="4"/>
      <c r="H182" s="4"/>
      <c r="I182" s="4"/>
      <c r="J182" s="4"/>
      <c r="Q182" s="4"/>
      <c r="R182" s="4"/>
      <c r="S182" s="4"/>
      <c r="T182" s="4"/>
      <c r="U182" s="4"/>
    </row>
    <row r="183" spans="1:21">
      <c r="A183" s="4"/>
      <c r="B183" s="130"/>
      <c r="C183" s="4"/>
      <c r="D183" s="4"/>
      <c r="E183" s="4"/>
      <c r="F183" s="123"/>
      <c r="G183" s="4"/>
      <c r="H183" s="4"/>
      <c r="I183" s="4"/>
      <c r="J183" s="4"/>
      <c r="Q183" s="4"/>
      <c r="R183" s="4"/>
      <c r="S183" s="4"/>
      <c r="T183" s="4"/>
      <c r="U183" s="4"/>
    </row>
    <row r="184" spans="1:21">
      <c r="A184" s="4"/>
      <c r="B184" s="130"/>
      <c r="C184" s="4"/>
      <c r="D184" s="4"/>
      <c r="E184" s="4"/>
      <c r="F184" s="123"/>
      <c r="G184" s="4"/>
      <c r="H184" s="4"/>
      <c r="I184" s="4"/>
      <c r="J184" s="4"/>
      <c r="Q184" s="4"/>
      <c r="R184" s="4"/>
      <c r="S184" s="4"/>
      <c r="T184" s="4"/>
      <c r="U184" s="4"/>
    </row>
    <row r="185" spans="1:21">
      <c r="A185" s="4"/>
      <c r="B185" s="130"/>
      <c r="C185" s="4"/>
      <c r="D185" s="4"/>
      <c r="E185" s="4"/>
      <c r="F185" s="123"/>
      <c r="G185" s="4"/>
      <c r="H185" s="4"/>
      <c r="I185" s="4"/>
      <c r="J185" s="4"/>
      <c r="Q185" s="4"/>
      <c r="R185" s="4"/>
      <c r="S185" s="4"/>
      <c r="T185" s="4"/>
      <c r="U185" s="4"/>
    </row>
    <row r="186" spans="1:21">
      <c r="A186" s="4"/>
      <c r="B186" s="130"/>
      <c r="C186" s="4"/>
      <c r="D186" s="4"/>
      <c r="E186" s="4"/>
      <c r="F186" s="123"/>
      <c r="G186" s="4"/>
      <c r="H186" s="4"/>
      <c r="I186" s="4"/>
      <c r="J186" s="4"/>
      <c r="Q186" s="4"/>
      <c r="R186" s="4"/>
      <c r="S186" s="4"/>
      <c r="T186" s="4"/>
      <c r="U186" s="4"/>
    </row>
    <row r="187" spans="1:21">
      <c r="A187" s="4"/>
      <c r="B187" s="130"/>
      <c r="C187" s="4"/>
      <c r="D187" s="4"/>
      <c r="E187" s="4"/>
      <c r="F187" s="123"/>
      <c r="G187" s="4"/>
      <c r="H187" s="4"/>
      <c r="I187" s="4"/>
      <c r="J187" s="4"/>
      <c r="Q187" s="4"/>
      <c r="R187" s="4"/>
      <c r="S187" s="4"/>
      <c r="T187" s="4"/>
      <c r="U187" s="4"/>
    </row>
    <row r="188" spans="1:21">
      <c r="A188" s="4"/>
      <c r="B188" s="130"/>
      <c r="C188" s="4"/>
      <c r="D188" s="4"/>
      <c r="E188" s="4"/>
      <c r="F188" s="123"/>
      <c r="G188" s="4"/>
      <c r="H188" s="4"/>
      <c r="I188" s="4"/>
      <c r="J188" s="4"/>
      <c r="Q188" s="4"/>
      <c r="R188" s="4"/>
      <c r="S188" s="4"/>
      <c r="T188" s="4"/>
      <c r="U188" s="4"/>
    </row>
    <row r="189" spans="1:21">
      <c r="A189" s="4"/>
      <c r="B189" s="130"/>
      <c r="C189" s="4"/>
      <c r="D189" s="4"/>
      <c r="E189" s="4"/>
      <c r="F189" s="123"/>
      <c r="G189" s="4"/>
      <c r="H189" s="4"/>
      <c r="I189" s="4"/>
      <c r="J189" s="4"/>
      <c r="Q189" s="4"/>
      <c r="R189" s="4"/>
      <c r="S189" s="4"/>
      <c r="T189" s="4"/>
      <c r="U189" s="4"/>
    </row>
    <row r="190" spans="1:21">
      <c r="A190" s="4"/>
      <c r="B190" s="130"/>
      <c r="C190" s="4"/>
      <c r="D190" s="4"/>
      <c r="E190" s="4"/>
      <c r="F190" s="123"/>
      <c r="G190" s="4"/>
      <c r="H190" s="4"/>
      <c r="I190" s="4"/>
      <c r="J190" s="4"/>
      <c r="Q190" s="4"/>
      <c r="R190" s="4"/>
      <c r="S190" s="4"/>
      <c r="T190" s="4"/>
      <c r="U190" s="4"/>
    </row>
    <row r="191" spans="1:21">
      <c r="A191" s="4"/>
      <c r="B191" s="130"/>
      <c r="C191" s="4"/>
      <c r="D191" s="4"/>
      <c r="E191" s="4"/>
      <c r="F191" s="123"/>
      <c r="G191" s="4"/>
      <c r="H191" s="4"/>
      <c r="I191" s="4"/>
      <c r="J191" s="4"/>
      <c r="Q191" s="4"/>
      <c r="R191" s="4"/>
      <c r="S191" s="4"/>
      <c r="T191" s="4"/>
      <c r="U191" s="4"/>
    </row>
    <row r="192" spans="1:21">
      <c r="A192" s="4"/>
      <c r="B192" s="130"/>
      <c r="C192" s="4"/>
      <c r="D192" s="4"/>
      <c r="E192" s="4"/>
      <c r="F192" s="123"/>
      <c r="G192" s="4"/>
      <c r="H192" s="4"/>
      <c r="I192" s="4"/>
      <c r="J192" s="4"/>
      <c r="Q192" s="4"/>
      <c r="R192" s="4"/>
      <c r="S192" s="4"/>
      <c r="T192" s="4"/>
      <c r="U192" s="4"/>
    </row>
    <row r="193" spans="1:21">
      <c r="A193" s="4"/>
      <c r="B193" s="130"/>
      <c r="C193" s="4"/>
      <c r="D193" s="4"/>
      <c r="E193" s="4"/>
      <c r="F193" s="123"/>
      <c r="G193" s="4"/>
      <c r="H193" s="4"/>
      <c r="I193" s="4"/>
      <c r="J193" s="4"/>
      <c r="Q193" s="4"/>
      <c r="R193" s="4"/>
      <c r="S193" s="4"/>
      <c r="T193" s="4"/>
      <c r="U193" s="4"/>
    </row>
    <row r="194" spans="1:21">
      <c r="A194" s="4"/>
      <c r="B194" s="130"/>
      <c r="C194" s="4"/>
      <c r="D194" s="4"/>
      <c r="E194" s="4"/>
      <c r="F194" s="123"/>
      <c r="G194" s="4"/>
      <c r="H194" s="4"/>
      <c r="I194" s="4"/>
      <c r="J194" s="4"/>
      <c r="Q194" s="4"/>
      <c r="R194" s="4"/>
      <c r="S194" s="4"/>
      <c r="T194" s="4"/>
      <c r="U194" s="4"/>
    </row>
    <row r="195" spans="1:21">
      <c r="A195" s="4"/>
      <c r="B195" s="130"/>
      <c r="C195" s="4"/>
      <c r="D195" s="4"/>
      <c r="E195" s="4"/>
      <c r="F195" s="123"/>
      <c r="G195" s="4"/>
      <c r="H195" s="4"/>
      <c r="I195" s="4"/>
      <c r="J195" s="4"/>
      <c r="Q195" s="4"/>
      <c r="R195" s="4"/>
      <c r="S195" s="4"/>
      <c r="T195" s="4"/>
      <c r="U195" s="4"/>
    </row>
    <row r="196" spans="1:21">
      <c r="A196" s="4"/>
      <c r="B196" s="130"/>
      <c r="C196" s="4"/>
      <c r="D196" s="4"/>
      <c r="E196" s="4"/>
      <c r="F196" s="123"/>
      <c r="G196" s="4"/>
      <c r="H196" s="4"/>
      <c r="I196" s="4"/>
      <c r="J196" s="4"/>
      <c r="Q196" s="4"/>
      <c r="R196" s="4"/>
      <c r="S196" s="4"/>
      <c r="T196" s="4"/>
      <c r="U196" s="4"/>
    </row>
    <row r="197" spans="1:21">
      <c r="A197" s="4"/>
      <c r="B197" s="130"/>
      <c r="C197" s="4"/>
      <c r="D197" s="4"/>
      <c r="E197" s="4"/>
      <c r="F197" s="123"/>
      <c r="G197" s="4"/>
      <c r="H197" s="4"/>
      <c r="I197" s="4"/>
      <c r="J197" s="4"/>
      <c r="Q197" s="4"/>
      <c r="R197" s="4"/>
      <c r="S197" s="4"/>
      <c r="T197" s="4"/>
      <c r="U197" s="4"/>
    </row>
    <row r="198" spans="1:21">
      <c r="A198" s="4"/>
      <c r="B198" s="130"/>
      <c r="C198" s="4"/>
      <c r="D198" s="4"/>
      <c r="E198" s="4"/>
      <c r="F198" s="123"/>
      <c r="G198" s="4"/>
      <c r="H198" s="4"/>
      <c r="I198" s="4"/>
      <c r="J198" s="4"/>
      <c r="Q198" s="4"/>
      <c r="R198" s="4"/>
      <c r="S198" s="4"/>
      <c r="T198" s="4"/>
      <c r="U198" s="4"/>
    </row>
    <row r="199" spans="1:21">
      <c r="A199" s="4"/>
      <c r="B199" s="130"/>
      <c r="C199" s="4"/>
      <c r="D199" s="4"/>
      <c r="E199" s="4"/>
      <c r="F199" s="123"/>
      <c r="G199" s="4"/>
      <c r="H199" s="4"/>
      <c r="I199" s="4"/>
      <c r="J199" s="4"/>
      <c r="Q199" s="4"/>
      <c r="R199" s="4"/>
      <c r="S199" s="4"/>
      <c r="T199" s="4"/>
      <c r="U199" s="4"/>
    </row>
    <row r="200" spans="1:21">
      <c r="A200" s="4"/>
      <c r="B200" s="130"/>
      <c r="C200" s="4"/>
      <c r="D200" s="4"/>
      <c r="E200" s="4"/>
      <c r="F200" s="123"/>
      <c r="G200" s="4"/>
      <c r="H200" s="4"/>
      <c r="I200" s="4"/>
      <c r="J200" s="4"/>
      <c r="Q200" s="4"/>
      <c r="R200" s="4"/>
      <c r="S200" s="4"/>
      <c r="T200" s="4"/>
      <c r="U200" s="4"/>
    </row>
    <row r="201" spans="1:21">
      <c r="A201" s="4"/>
      <c r="B201" s="130"/>
      <c r="C201" s="4"/>
      <c r="D201" s="4"/>
      <c r="E201" s="4"/>
      <c r="F201" s="123"/>
      <c r="G201" s="4"/>
      <c r="H201" s="4"/>
      <c r="I201" s="4"/>
      <c r="J201" s="4"/>
      <c r="Q201" s="4"/>
      <c r="R201" s="4"/>
      <c r="S201" s="4"/>
      <c r="T201" s="4"/>
      <c r="U201" s="4"/>
    </row>
    <row r="202" spans="1:21">
      <c r="A202" s="4"/>
      <c r="B202" s="130"/>
      <c r="C202" s="4"/>
      <c r="D202" s="4"/>
      <c r="E202" s="4"/>
      <c r="F202" s="123"/>
      <c r="G202" s="4"/>
      <c r="H202" s="4"/>
      <c r="I202" s="4"/>
      <c r="J202" s="4"/>
      <c r="Q202" s="4"/>
      <c r="R202" s="4"/>
      <c r="S202" s="4"/>
      <c r="T202" s="4"/>
      <c r="U202" s="4"/>
    </row>
    <row r="203" spans="1:21">
      <c r="A203" s="4"/>
      <c r="B203" s="130"/>
      <c r="C203" s="4"/>
      <c r="D203" s="4"/>
      <c r="E203" s="4"/>
      <c r="F203" s="123"/>
      <c r="G203" s="4"/>
      <c r="H203" s="4"/>
      <c r="I203" s="4"/>
      <c r="J203" s="4"/>
      <c r="Q203" s="4"/>
      <c r="R203" s="4"/>
      <c r="S203" s="4"/>
      <c r="T203" s="4"/>
      <c r="U203" s="4"/>
    </row>
    <row r="204" spans="1:21">
      <c r="A204" s="4"/>
      <c r="B204" s="130"/>
      <c r="C204" s="4"/>
      <c r="D204" s="4"/>
      <c r="E204" s="4"/>
      <c r="F204" s="123"/>
      <c r="G204" s="4"/>
      <c r="H204" s="4"/>
      <c r="I204" s="4"/>
      <c r="J204" s="4"/>
      <c r="Q204" s="4"/>
      <c r="R204" s="4"/>
      <c r="S204" s="4"/>
      <c r="T204" s="4"/>
      <c r="U204" s="4"/>
    </row>
    <row r="205" spans="1:21">
      <c r="A205" s="4"/>
      <c r="B205" s="130"/>
      <c r="C205" s="4"/>
      <c r="D205" s="4"/>
      <c r="E205" s="4"/>
      <c r="F205" s="123"/>
      <c r="G205" s="4"/>
      <c r="H205" s="4"/>
      <c r="I205" s="4"/>
      <c r="J205" s="4"/>
      <c r="Q205" s="4"/>
      <c r="R205" s="4"/>
      <c r="S205" s="4"/>
      <c r="T205" s="4"/>
      <c r="U205" s="4"/>
    </row>
    <row r="206" spans="1:21">
      <c r="A206" s="4"/>
      <c r="B206" s="130"/>
      <c r="C206" s="4"/>
      <c r="D206" s="4"/>
      <c r="E206" s="4"/>
      <c r="F206" s="123"/>
      <c r="G206" s="4"/>
      <c r="H206" s="4"/>
      <c r="I206" s="4"/>
      <c r="J206" s="4"/>
      <c r="Q206" s="4"/>
      <c r="R206" s="4"/>
      <c r="S206" s="4"/>
      <c r="T206" s="4"/>
      <c r="U206" s="4"/>
    </row>
    <row r="207" spans="1:21">
      <c r="A207" s="4"/>
      <c r="B207" s="130"/>
      <c r="C207" s="4"/>
      <c r="D207" s="4"/>
      <c r="E207" s="4"/>
      <c r="F207" s="123"/>
      <c r="G207" s="4"/>
      <c r="H207" s="4"/>
      <c r="I207" s="4"/>
      <c r="J207" s="4"/>
      <c r="Q207" s="4"/>
      <c r="R207" s="4"/>
      <c r="S207" s="4"/>
      <c r="T207" s="4"/>
      <c r="U207" s="4"/>
    </row>
    <row r="208" spans="1:21">
      <c r="A208" s="4"/>
      <c r="B208" s="130"/>
      <c r="C208" s="4"/>
      <c r="D208" s="4"/>
      <c r="E208" s="4"/>
      <c r="F208" s="123"/>
      <c r="G208" s="4"/>
      <c r="H208" s="4"/>
      <c r="I208" s="4"/>
      <c r="J208" s="4"/>
      <c r="Q208" s="4"/>
      <c r="R208" s="4"/>
      <c r="S208" s="4"/>
      <c r="T208" s="4"/>
      <c r="U208" s="4"/>
    </row>
    <row r="209" spans="1:21">
      <c r="A209" s="4"/>
      <c r="B209" s="130"/>
      <c r="C209" s="4"/>
      <c r="D209" s="4"/>
      <c r="E209" s="4"/>
      <c r="F209" s="123"/>
      <c r="G209" s="4"/>
      <c r="H209" s="4"/>
      <c r="I209" s="4"/>
      <c r="J209" s="4"/>
      <c r="Q209" s="4"/>
      <c r="R209" s="4"/>
      <c r="S209" s="4"/>
      <c r="T209" s="4"/>
      <c r="U209" s="4"/>
    </row>
    <row r="210" spans="1:21">
      <c r="A210" s="4"/>
      <c r="B210" s="130"/>
      <c r="C210" s="4"/>
      <c r="D210" s="4"/>
      <c r="E210" s="4"/>
      <c r="F210" s="123"/>
      <c r="G210" s="4"/>
      <c r="H210" s="4"/>
      <c r="I210" s="4"/>
      <c r="J210" s="4"/>
      <c r="Q210" s="4"/>
      <c r="R210" s="4"/>
      <c r="S210" s="4"/>
      <c r="T210" s="4"/>
      <c r="U210" s="4"/>
    </row>
    <row r="211" spans="1:21">
      <c r="A211" s="4"/>
      <c r="B211" s="130"/>
      <c r="C211" s="4"/>
      <c r="D211" s="4"/>
      <c r="E211" s="4"/>
      <c r="F211" s="123"/>
      <c r="G211" s="4"/>
      <c r="H211" s="4"/>
      <c r="I211" s="4"/>
      <c r="J211" s="4"/>
      <c r="Q211" s="4"/>
      <c r="R211" s="4"/>
      <c r="S211" s="4"/>
      <c r="T211" s="4"/>
      <c r="U211" s="4"/>
    </row>
    <row r="212" spans="1:21">
      <c r="A212" s="4"/>
      <c r="B212" s="130"/>
      <c r="C212" s="4"/>
      <c r="D212" s="4"/>
      <c r="E212" s="4"/>
      <c r="F212" s="123"/>
      <c r="G212" s="4"/>
      <c r="H212" s="4"/>
      <c r="I212" s="4"/>
      <c r="J212" s="4"/>
      <c r="Q212" s="4"/>
      <c r="R212" s="4"/>
      <c r="S212" s="4"/>
      <c r="T212" s="4"/>
      <c r="U212" s="4"/>
    </row>
    <row r="213" spans="1:21">
      <c r="A213" s="4"/>
      <c r="B213" s="130"/>
      <c r="C213" s="4"/>
      <c r="D213" s="4"/>
      <c r="E213" s="4"/>
      <c r="F213" s="123"/>
      <c r="G213" s="4"/>
      <c r="H213" s="4"/>
      <c r="I213" s="4"/>
      <c r="J213" s="4"/>
      <c r="Q213" s="4"/>
      <c r="R213" s="4"/>
      <c r="S213" s="4"/>
      <c r="T213" s="4"/>
      <c r="U213" s="4"/>
    </row>
    <row r="214" spans="1:21">
      <c r="A214" s="4"/>
      <c r="B214" s="130"/>
      <c r="C214" s="4"/>
      <c r="D214" s="4"/>
      <c r="E214" s="4"/>
      <c r="F214" s="123"/>
      <c r="G214" s="4"/>
      <c r="H214" s="4"/>
      <c r="I214" s="4"/>
      <c r="J214" s="4"/>
      <c r="Q214" s="4"/>
      <c r="R214" s="4"/>
      <c r="S214" s="4"/>
      <c r="T214" s="4"/>
      <c r="U214" s="4"/>
    </row>
    <row r="215" spans="1:21">
      <c r="A215" s="4"/>
      <c r="B215" s="130"/>
      <c r="C215" s="4"/>
      <c r="D215" s="4"/>
      <c r="E215" s="4"/>
      <c r="F215" s="123"/>
      <c r="G215" s="4"/>
      <c r="H215" s="4"/>
      <c r="I215" s="4"/>
      <c r="J215" s="4"/>
      <c r="Q215" s="4"/>
      <c r="R215" s="4"/>
      <c r="S215" s="4"/>
      <c r="T215" s="4"/>
      <c r="U215" s="4"/>
    </row>
    <row r="216" spans="1:21">
      <c r="A216" s="4"/>
      <c r="B216" s="130"/>
      <c r="C216" s="4"/>
      <c r="D216" s="4"/>
      <c r="E216" s="4"/>
      <c r="F216" s="123"/>
      <c r="G216" s="4"/>
      <c r="H216" s="4"/>
      <c r="I216" s="4"/>
      <c r="J216" s="4"/>
      <c r="Q216" s="4"/>
      <c r="R216" s="4"/>
      <c r="S216" s="4"/>
      <c r="T216" s="4"/>
      <c r="U216" s="4"/>
    </row>
    <row r="217" spans="1:21">
      <c r="A217" s="4"/>
      <c r="B217" s="130"/>
      <c r="C217" s="4"/>
      <c r="D217" s="4"/>
      <c r="E217" s="4"/>
      <c r="F217" s="123"/>
      <c r="G217" s="4"/>
      <c r="H217" s="4"/>
      <c r="I217" s="4"/>
      <c r="J217" s="4"/>
      <c r="Q217" s="4"/>
      <c r="R217" s="4"/>
      <c r="S217" s="4"/>
      <c r="T217" s="4"/>
      <c r="U217" s="4"/>
    </row>
    <row r="218" spans="1:21">
      <c r="A218" s="4"/>
      <c r="B218" s="130"/>
      <c r="C218" s="4"/>
      <c r="D218" s="4"/>
      <c r="E218" s="4"/>
      <c r="F218" s="123"/>
      <c r="G218" s="4"/>
      <c r="H218" s="4"/>
      <c r="I218" s="4"/>
      <c r="J218" s="4"/>
      <c r="Q218" s="4"/>
      <c r="R218" s="4"/>
      <c r="S218" s="4"/>
      <c r="T218" s="4"/>
      <c r="U218" s="4"/>
    </row>
    <row r="219" spans="1:21">
      <c r="A219" s="4"/>
      <c r="B219" s="130"/>
      <c r="C219" s="4"/>
      <c r="D219" s="4"/>
      <c r="E219" s="4"/>
      <c r="F219" s="123"/>
      <c r="G219" s="4"/>
      <c r="H219" s="4"/>
      <c r="I219" s="4"/>
      <c r="J219" s="4"/>
      <c r="Q219" s="4"/>
      <c r="R219" s="4"/>
      <c r="S219" s="4"/>
      <c r="T219" s="4"/>
      <c r="U219" s="4"/>
    </row>
    <row r="220" spans="1:21">
      <c r="A220" s="4"/>
      <c r="B220" s="130"/>
      <c r="C220" s="4"/>
      <c r="D220" s="4"/>
      <c r="E220" s="4"/>
      <c r="F220" s="123"/>
      <c r="G220" s="4"/>
      <c r="H220" s="4"/>
      <c r="I220" s="4"/>
      <c r="J220" s="4"/>
      <c r="Q220" s="4"/>
      <c r="R220" s="4"/>
      <c r="S220" s="4"/>
      <c r="T220" s="4"/>
      <c r="U220" s="4"/>
    </row>
    <row r="221" spans="1:21">
      <c r="A221" s="4"/>
      <c r="B221" s="130"/>
      <c r="C221" s="4"/>
      <c r="D221" s="4"/>
      <c r="E221" s="4"/>
      <c r="F221" s="123"/>
      <c r="G221" s="4"/>
      <c r="H221" s="4"/>
      <c r="I221" s="4"/>
      <c r="J221" s="4"/>
      <c r="Q221" s="4"/>
      <c r="R221" s="4"/>
      <c r="S221" s="4"/>
      <c r="T221" s="4"/>
      <c r="U221" s="4"/>
    </row>
    <row r="222" spans="1:21">
      <c r="A222" s="4"/>
      <c r="B222" s="130"/>
      <c r="C222" s="4"/>
      <c r="D222" s="4"/>
      <c r="E222" s="4"/>
      <c r="F222" s="123"/>
      <c r="G222" s="4"/>
      <c r="H222" s="4"/>
      <c r="I222" s="4"/>
      <c r="J222" s="4"/>
      <c r="Q222" s="4"/>
      <c r="R222" s="4"/>
      <c r="S222" s="4"/>
      <c r="T222" s="4"/>
      <c r="U222" s="4"/>
    </row>
    <row r="223" spans="1:21">
      <c r="A223" s="4"/>
      <c r="B223" s="130"/>
      <c r="C223" s="4"/>
      <c r="D223" s="4"/>
      <c r="E223" s="4"/>
      <c r="F223" s="123"/>
      <c r="G223" s="4"/>
      <c r="H223" s="4"/>
      <c r="I223" s="4"/>
      <c r="J223" s="4"/>
      <c r="Q223" s="4"/>
      <c r="R223" s="4"/>
      <c r="S223" s="4"/>
      <c r="T223" s="4"/>
      <c r="U223" s="4"/>
    </row>
    <row r="224" spans="1:21">
      <c r="A224" s="4"/>
      <c r="B224" s="130"/>
      <c r="C224" s="4"/>
      <c r="D224" s="4"/>
      <c r="E224" s="4"/>
      <c r="F224" s="123"/>
      <c r="G224" s="4"/>
      <c r="H224" s="4"/>
      <c r="I224" s="4"/>
      <c r="J224" s="4"/>
      <c r="Q224" s="4"/>
      <c r="R224" s="4"/>
      <c r="S224" s="4"/>
      <c r="T224" s="4"/>
      <c r="U224" s="4"/>
    </row>
    <row r="225" spans="1:21">
      <c r="A225" s="4"/>
      <c r="B225" s="130"/>
      <c r="C225" s="4"/>
      <c r="D225" s="4"/>
      <c r="E225" s="4"/>
      <c r="F225" s="123"/>
      <c r="G225" s="4"/>
      <c r="H225" s="4"/>
      <c r="I225" s="4"/>
      <c r="J225" s="4"/>
      <c r="Q225" s="4"/>
      <c r="R225" s="4"/>
      <c r="S225" s="4"/>
      <c r="T225" s="4"/>
      <c r="U225" s="4"/>
    </row>
    <row r="226" spans="1:21">
      <c r="A226" s="4"/>
      <c r="B226" s="130"/>
      <c r="C226" s="4"/>
      <c r="D226" s="4"/>
      <c r="E226" s="4"/>
      <c r="F226" s="123"/>
      <c r="G226" s="4"/>
      <c r="H226" s="4"/>
      <c r="I226" s="4"/>
      <c r="J226" s="4"/>
      <c r="Q226" s="4"/>
      <c r="R226" s="4"/>
      <c r="S226" s="4"/>
      <c r="T226" s="4"/>
      <c r="U226" s="4"/>
    </row>
    <row r="227" spans="1:21">
      <c r="A227" s="4"/>
      <c r="B227" s="130"/>
      <c r="C227" s="4"/>
      <c r="D227" s="4"/>
      <c r="E227" s="4"/>
      <c r="F227" s="123"/>
      <c r="G227" s="4"/>
      <c r="H227" s="4"/>
      <c r="I227" s="4"/>
      <c r="J227" s="4"/>
      <c r="Q227" s="4"/>
      <c r="R227" s="4"/>
      <c r="S227" s="4"/>
      <c r="T227" s="4"/>
      <c r="U227" s="4"/>
    </row>
    <row r="228" spans="1:21">
      <c r="A228" s="4"/>
      <c r="B228" s="130"/>
      <c r="C228" s="4"/>
      <c r="D228" s="4"/>
      <c r="E228" s="4"/>
      <c r="F228" s="123"/>
      <c r="G228" s="4"/>
      <c r="H228" s="4"/>
      <c r="I228" s="4"/>
      <c r="J228" s="4"/>
      <c r="Q228" s="4"/>
      <c r="R228" s="4"/>
      <c r="S228" s="4"/>
      <c r="T228" s="4"/>
      <c r="U228" s="4"/>
    </row>
    <row r="229" spans="1:21">
      <c r="A229" s="4"/>
      <c r="B229" s="130"/>
      <c r="C229" s="4"/>
      <c r="D229" s="4"/>
      <c r="E229" s="4"/>
      <c r="F229" s="123"/>
      <c r="G229" s="4"/>
      <c r="H229" s="4"/>
      <c r="I229" s="4"/>
      <c r="J229" s="4"/>
      <c r="Q229" s="4"/>
      <c r="R229" s="4"/>
      <c r="S229" s="4"/>
      <c r="T229" s="4"/>
      <c r="U229" s="4"/>
    </row>
    <row r="230" spans="1:21">
      <c r="A230" s="4"/>
      <c r="B230" s="130"/>
      <c r="C230" s="4"/>
      <c r="D230" s="4"/>
      <c r="E230" s="4"/>
      <c r="F230" s="123"/>
      <c r="G230" s="4"/>
      <c r="H230" s="4"/>
      <c r="I230" s="4"/>
      <c r="J230" s="4"/>
      <c r="Q230" s="4"/>
      <c r="R230" s="4"/>
      <c r="S230" s="4"/>
      <c r="T230" s="4"/>
      <c r="U230" s="4"/>
    </row>
    <row r="231" spans="1:21">
      <c r="A231" s="4"/>
      <c r="B231" s="130"/>
      <c r="C231" s="4"/>
      <c r="D231" s="4"/>
      <c r="E231" s="4"/>
      <c r="F231" s="123"/>
      <c r="G231" s="4"/>
      <c r="H231" s="4"/>
      <c r="I231" s="4"/>
      <c r="J231" s="4"/>
      <c r="Q231" s="4"/>
      <c r="R231" s="4"/>
      <c r="S231" s="4"/>
      <c r="T231" s="4"/>
      <c r="U231" s="4"/>
    </row>
    <row r="232" spans="1:21">
      <c r="A232" s="4"/>
      <c r="B232" s="130"/>
      <c r="C232" s="4"/>
      <c r="D232" s="4"/>
      <c r="E232" s="4"/>
      <c r="F232" s="123"/>
      <c r="G232" s="4"/>
      <c r="H232" s="4"/>
      <c r="I232" s="4"/>
      <c r="J232" s="4"/>
      <c r="Q232" s="4"/>
      <c r="R232" s="4"/>
      <c r="S232" s="4"/>
      <c r="T232" s="4"/>
      <c r="U232" s="4"/>
    </row>
    <row r="233" spans="1:21">
      <c r="A233" s="4"/>
      <c r="B233" s="130"/>
      <c r="C233" s="4"/>
      <c r="D233" s="4"/>
      <c r="E233" s="4"/>
      <c r="F233" s="123"/>
      <c r="G233" s="4"/>
      <c r="H233" s="4"/>
      <c r="I233" s="4"/>
      <c r="J233" s="4"/>
      <c r="Q233" s="4"/>
      <c r="R233" s="4"/>
      <c r="S233" s="4"/>
      <c r="T233" s="4"/>
      <c r="U233" s="4"/>
    </row>
    <row r="234" spans="1:21">
      <c r="A234" s="4"/>
      <c r="B234" s="130"/>
      <c r="C234" s="4"/>
      <c r="D234" s="4"/>
      <c r="E234" s="4"/>
      <c r="F234" s="123"/>
      <c r="G234" s="4"/>
      <c r="H234" s="4"/>
      <c r="I234" s="4"/>
      <c r="J234" s="4"/>
      <c r="Q234" s="4"/>
      <c r="R234" s="4"/>
      <c r="S234" s="4"/>
      <c r="T234" s="4"/>
      <c r="U234" s="4"/>
    </row>
    <row r="235" spans="1:21">
      <c r="A235" s="4"/>
      <c r="B235" s="130"/>
      <c r="C235" s="4"/>
      <c r="D235" s="4"/>
      <c r="E235" s="4"/>
      <c r="F235" s="123"/>
      <c r="G235" s="4"/>
      <c r="H235" s="4"/>
      <c r="I235" s="4"/>
      <c r="J235" s="4"/>
      <c r="Q235" s="4"/>
      <c r="R235" s="4"/>
      <c r="S235" s="4"/>
      <c r="T235" s="4"/>
      <c r="U235" s="4"/>
    </row>
    <row r="236" spans="1:21">
      <c r="A236" s="4"/>
      <c r="B236" s="130"/>
      <c r="C236" s="4"/>
      <c r="D236" s="4"/>
      <c r="E236" s="4"/>
      <c r="F236" s="123"/>
      <c r="G236" s="4"/>
      <c r="H236" s="4"/>
      <c r="I236" s="4"/>
      <c r="J236" s="4"/>
      <c r="Q236" s="4"/>
      <c r="R236" s="4"/>
      <c r="S236" s="4"/>
      <c r="T236" s="4"/>
      <c r="U236" s="4"/>
    </row>
    <row r="237" spans="1:21">
      <c r="A237" s="4"/>
      <c r="B237" s="130"/>
      <c r="C237" s="4"/>
      <c r="D237" s="4"/>
      <c r="E237" s="4"/>
      <c r="F237" s="123"/>
      <c r="G237" s="4"/>
      <c r="H237" s="4"/>
      <c r="I237" s="4"/>
      <c r="J237" s="4"/>
      <c r="Q237" s="4"/>
      <c r="R237" s="4"/>
      <c r="S237" s="4"/>
      <c r="T237" s="4"/>
      <c r="U237" s="4"/>
    </row>
    <row r="238" spans="1:21">
      <c r="A238" s="4"/>
      <c r="B238" s="130"/>
      <c r="C238" s="4"/>
      <c r="D238" s="4"/>
      <c r="E238" s="4"/>
      <c r="F238" s="123"/>
      <c r="G238" s="4"/>
      <c r="H238" s="4"/>
      <c r="I238" s="4"/>
      <c r="J238" s="4"/>
      <c r="Q238" s="4"/>
      <c r="R238" s="4"/>
      <c r="S238" s="4"/>
      <c r="T238" s="4"/>
      <c r="U238" s="4"/>
    </row>
    <row r="239" spans="1:21">
      <c r="A239" s="4"/>
      <c r="B239" s="130"/>
      <c r="C239" s="4"/>
      <c r="D239" s="4"/>
      <c r="E239" s="4"/>
      <c r="F239" s="123"/>
      <c r="G239" s="4"/>
      <c r="H239" s="4"/>
      <c r="I239" s="4"/>
      <c r="J239" s="4"/>
      <c r="Q239" s="4"/>
      <c r="R239" s="4"/>
      <c r="S239" s="4"/>
      <c r="T239" s="4"/>
      <c r="U239" s="4"/>
    </row>
    <row r="240" spans="1:21">
      <c r="A240" s="4"/>
      <c r="B240" s="130"/>
      <c r="C240" s="4"/>
      <c r="D240" s="4"/>
      <c r="E240" s="4"/>
      <c r="F240" s="123"/>
      <c r="G240" s="4"/>
      <c r="H240" s="4"/>
      <c r="I240" s="4"/>
      <c r="J240" s="4"/>
      <c r="Q240" s="4"/>
      <c r="R240" s="4"/>
      <c r="S240" s="4"/>
      <c r="T240" s="4"/>
      <c r="U240" s="4"/>
    </row>
    <row r="241" spans="1:21">
      <c r="A241" s="4"/>
      <c r="B241" s="130"/>
      <c r="C241" s="4"/>
      <c r="D241" s="4"/>
      <c r="E241" s="4"/>
      <c r="F241" s="123"/>
      <c r="G241" s="4"/>
      <c r="H241" s="4"/>
      <c r="I241" s="4"/>
      <c r="J241" s="4"/>
      <c r="Q241" s="4"/>
      <c r="R241" s="4"/>
      <c r="S241" s="4"/>
      <c r="T241" s="4"/>
      <c r="U241" s="4"/>
    </row>
    <row r="242" spans="1:21">
      <c r="A242" s="4"/>
      <c r="B242" s="130"/>
      <c r="C242" s="4"/>
      <c r="D242" s="4"/>
      <c r="E242" s="4"/>
      <c r="F242" s="123"/>
      <c r="G242" s="4"/>
      <c r="H242" s="4"/>
      <c r="I242" s="4"/>
      <c r="J242" s="4"/>
      <c r="Q242" s="4"/>
      <c r="R242" s="4"/>
      <c r="S242" s="4"/>
      <c r="T242" s="4"/>
      <c r="U242" s="4"/>
    </row>
    <row r="243" spans="1:21">
      <c r="A243" s="4"/>
      <c r="B243" s="130"/>
      <c r="C243" s="4"/>
      <c r="D243" s="4"/>
      <c r="E243" s="4"/>
      <c r="F243" s="123"/>
      <c r="G243" s="4"/>
      <c r="H243" s="4"/>
      <c r="I243" s="4"/>
      <c r="J243" s="4"/>
      <c r="Q243" s="4"/>
      <c r="R243" s="4"/>
      <c r="S243" s="4"/>
      <c r="T243" s="4"/>
      <c r="U243" s="4"/>
    </row>
    <row r="244" spans="1:21">
      <c r="A244" s="4"/>
      <c r="B244" s="130"/>
      <c r="C244" s="4"/>
      <c r="D244" s="4"/>
      <c r="E244" s="4"/>
      <c r="F244" s="123"/>
      <c r="G244" s="4"/>
      <c r="H244" s="4"/>
      <c r="I244" s="4"/>
      <c r="J244" s="4"/>
      <c r="Q244" s="4"/>
      <c r="R244" s="4"/>
      <c r="S244" s="4"/>
      <c r="T244" s="4"/>
      <c r="U244" s="4"/>
    </row>
    <row r="245" spans="1:21">
      <c r="A245" s="4"/>
      <c r="B245" s="130"/>
      <c r="C245" s="4"/>
      <c r="D245" s="4"/>
      <c r="E245" s="4"/>
      <c r="F245" s="123"/>
      <c r="G245" s="4"/>
      <c r="H245" s="4"/>
      <c r="I245" s="4"/>
      <c r="J245" s="4"/>
      <c r="Q245" s="4"/>
      <c r="R245" s="4"/>
      <c r="S245" s="4"/>
      <c r="T245" s="4"/>
      <c r="U245" s="4"/>
    </row>
    <row r="246" spans="1:21">
      <c r="A246" s="4"/>
      <c r="B246" s="130"/>
      <c r="C246" s="4"/>
      <c r="D246" s="4"/>
      <c r="E246" s="4"/>
      <c r="F246" s="123"/>
      <c r="G246" s="4"/>
      <c r="H246" s="4"/>
      <c r="I246" s="4"/>
      <c r="J246" s="4"/>
      <c r="Q246" s="4"/>
      <c r="R246" s="4"/>
      <c r="S246" s="4"/>
      <c r="T246" s="4"/>
      <c r="U246" s="4"/>
    </row>
    <row r="247" spans="1:21">
      <c r="A247" s="4"/>
      <c r="B247" s="130"/>
      <c r="C247" s="4"/>
      <c r="D247" s="4"/>
      <c r="E247" s="4"/>
      <c r="F247" s="123"/>
      <c r="G247" s="4"/>
      <c r="H247" s="4"/>
      <c r="I247" s="4"/>
      <c r="J247" s="4"/>
      <c r="Q247" s="4"/>
      <c r="R247" s="4"/>
      <c r="S247" s="4"/>
      <c r="T247" s="4"/>
      <c r="U247" s="4"/>
    </row>
    <row r="248" spans="1:21">
      <c r="A248" s="4"/>
      <c r="B248" s="130"/>
      <c r="C248" s="4"/>
      <c r="D248" s="4"/>
      <c r="E248" s="4"/>
      <c r="F248" s="123"/>
      <c r="G248" s="4"/>
      <c r="H248" s="4"/>
      <c r="I248" s="4"/>
      <c r="J248" s="4"/>
      <c r="Q248" s="4"/>
      <c r="R248" s="4"/>
      <c r="S248" s="4"/>
      <c r="T248" s="4"/>
      <c r="U248" s="4"/>
    </row>
    <row r="249" spans="1:21">
      <c r="A249" s="4"/>
      <c r="B249" s="130"/>
      <c r="C249" s="4"/>
      <c r="D249" s="4"/>
      <c r="E249" s="4"/>
      <c r="F249" s="123"/>
      <c r="G249" s="4"/>
      <c r="H249" s="4"/>
      <c r="I249" s="4"/>
      <c r="J249" s="4"/>
      <c r="Q249" s="4"/>
      <c r="R249" s="4"/>
      <c r="S249" s="4"/>
      <c r="T249" s="4"/>
      <c r="U249" s="4"/>
    </row>
    <row r="250" spans="1:21">
      <c r="A250" s="4"/>
      <c r="B250" s="130"/>
      <c r="C250" s="4"/>
      <c r="D250" s="4"/>
      <c r="E250" s="4"/>
      <c r="F250" s="123"/>
      <c r="G250" s="4"/>
      <c r="H250" s="4"/>
      <c r="I250" s="4"/>
      <c r="J250" s="4"/>
      <c r="Q250" s="4"/>
      <c r="R250" s="4"/>
      <c r="S250" s="4"/>
      <c r="T250" s="4"/>
      <c r="U250" s="4"/>
    </row>
    <row r="251" spans="1:21">
      <c r="A251" s="4"/>
      <c r="B251" s="130"/>
      <c r="C251" s="4"/>
      <c r="D251" s="4"/>
      <c r="E251" s="4"/>
      <c r="F251" s="123"/>
      <c r="G251" s="4"/>
      <c r="H251" s="4"/>
      <c r="I251" s="4"/>
      <c r="J251" s="4"/>
      <c r="Q251" s="4"/>
      <c r="R251" s="4"/>
      <c r="S251" s="4"/>
      <c r="T251" s="4"/>
      <c r="U251" s="4"/>
    </row>
    <row r="252" spans="1:21">
      <c r="A252" s="4"/>
      <c r="B252" s="130"/>
      <c r="C252" s="4"/>
      <c r="D252" s="4"/>
      <c r="E252" s="4"/>
      <c r="F252" s="123"/>
      <c r="G252" s="4"/>
      <c r="H252" s="4"/>
      <c r="I252" s="4"/>
      <c r="J252" s="4"/>
      <c r="Q252" s="4"/>
      <c r="R252" s="4"/>
      <c r="S252" s="4"/>
      <c r="T252" s="4"/>
      <c r="U252" s="4"/>
    </row>
    <row r="253" spans="1:21">
      <c r="A253" s="4"/>
      <c r="B253" s="130"/>
      <c r="C253" s="4"/>
      <c r="D253" s="4"/>
      <c r="E253" s="4"/>
      <c r="F253" s="123"/>
      <c r="G253" s="4"/>
      <c r="H253" s="4"/>
      <c r="I253" s="4"/>
      <c r="J253" s="4"/>
      <c r="Q253" s="4"/>
      <c r="R253" s="4"/>
      <c r="S253" s="4"/>
      <c r="T253" s="4"/>
      <c r="U253" s="4"/>
    </row>
    <row r="254" spans="1:21">
      <c r="A254" s="4"/>
      <c r="B254" s="130"/>
      <c r="C254" s="4"/>
      <c r="D254" s="4"/>
      <c r="E254" s="4"/>
      <c r="F254" s="123"/>
      <c r="G254" s="4"/>
      <c r="H254" s="4"/>
      <c r="I254" s="4"/>
      <c r="J254" s="4"/>
      <c r="Q254" s="4"/>
      <c r="R254" s="4"/>
      <c r="S254" s="4"/>
      <c r="T254" s="4"/>
      <c r="U254" s="4"/>
    </row>
    <row r="255" spans="1:21">
      <c r="A255" s="4"/>
      <c r="B255" s="130"/>
      <c r="C255" s="4"/>
      <c r="D255" s="4"/>
      <c r="E255" s="4"/>
      <c r="F255" s="123"/>
      <c r="G255" s="4"/>
      <c r="H255" s="4"/>
      <c r="I255" s="4"/>
      <c r="J255" s="4"/>
      <c r="Q255" s="4"/>
      <c r="R255" s="4"/>
      <c r="S255" s="4"/>
      <c r="T255" s="4"/>
      <c r="U255" s="4"/>
    </row>
    <row r="256" spans="1:21">
      <c r="A256" s="4"/>
      <c r="B256" s="130"/>
      <c r="C256" s="4"/>
      <c r="D256" s="4"/>
      <c r="E256" s="4"/>
      <c r="F256" s="123"/>
      <c r="G256" s="4"/>
      <c r="H256" s="4"/>
      <c r="I256" s="4"/>
      <c r="J256" s="4"/>
      <c r="Q256" s="4"/>
      <c r="R256" s="4"/>
      <c r="S256" s="4"/>
      <c r="T256" s="4"/>
      <c r="U256" s="4"/>
    </row>
    <row r="257" spans="1:21">
      <c r="A257" s="4"/>
      <c r="B257" s="130"/>
      <c r="C257" s="4"/>
      <c r="D257" s="4"/>
      <c r="E257" s="4"/>
      <c r="F257" s="123"/>
      <c r="G257" s="4"/>
      <c r="H257" s="4"/>
      <c r="I257" s="4"/>
      <c r="J257" s="4"/>
      <c r="Q257" s="4"/>
      <c r="R257" s="4"/>
      <c r="S257" s="4"/>
      <c r="T257" s="4"/>
      <c r="U257" s="4"/>
    </row>
    <row r="258" spans="1:21">
      <c r="A258" s="4"/>
      <c r="B258" s="130"/>
      <c r="C258" s="4"/>
      <c r="D258" s="4"/>
      <c r="E258" s="4"/>
      <c r="F258" s="123"/>
      <c r="G258" s="4"/>
      <c r="H258" s="4"/>
      <c r="I258" s="4"/>
      <c r="J258" s="4"/>
      <c r="Q258" s="4"/>
      <c r="R258" s="4"/>
      <c r="S258" s="4"/>
      <c r="T258" s="4"/>
      <c r="U258" s="4"/>
    </row>
    <row r="259" spans="1:21">
      <c r="A259" s="4"/>
      <c r="B259" s="130"/>
      <c r="C259" s="4"/>
      <c r="D259" s="4"/>
      <c r="E259" s="4"/>
      <c r="F259" s="123"/>
      <c r="G259" s="4"/>
      <c r="H259" s="4"/>
      <c r="I259" s="4"/>
      <c r="J259" s="4"/>
      <c r="Q259" s="4"/>
      <c r="R259" s="4"/>
      <c r="S259" s="4"/>
      <c r="T259" s="4"/>
      <c r="U259" s="4"/>
    </row>
    <row r="260" spans="1:21">
      <c r="A260" s="4"/>
      <c r="B260" s="130"/>
      <c r="C260" s="4"/>
      <c r="D260" s="4"/>
      <c r="E260" s="4"/>
      <c r="F260" s="123"/>
      <c r="G260" s="4"/>
      <c r="H260" s="4"/>
      <c r="I260" s="4"/>
      <c r="J260" s="4"/>
      <c r="Q260" s="4"/>
      <c r="R260" s="4"/>
      <c r="S260" s="4"/>
      <c r="T260" s="4"/>
      <c r="U260" s="4"/>
    </row>
    <row r="261" spans="1:21">
      <c r="A261" s="4"/>
      <c r="B261" s="130"/>
      <c r="C261" s="4"/>
      <c r="D261" s="4"/>
      <c r="E261" s="4"/>
      <c r="F261" s="123"/>
      <c r="G261" s="4"/>
      <c r="H261" s="4"/>
      <c r="I261" s="4"/>
      <c r="J261" s="4"/>
      <c r="Q261" s="4"/>
      <c r="R261" s="4"/>
      <c r="S261" s="4"/>
      <c r="T261" s="4"/>
      <c r="U261" s="4"/>
    </row>
    <row r="262" spans="1:21">
      <c r="A262" s="4"/>
      <c r="B262" s="130"/>
      <c r="C262" s="4"/>
      <c r="D262" s="4"/>
      <c r="E262" s="4"/>
      <c r="F262" s="123"/>
      <c r="G262" s="4"/>
      <c r="H262" s="4"/>
      <c r="I262" s="4"/>
      <c r="J262" s="4"/>
      <c r="Q262" s="4"/>
      <c r="R262" s="4"/>
      <c r="S262" s="4"/>
      <c r="T262" s="4"/>
      <c r="U262" s="4"/>
    </row>
    <row r="263" spans="1:21">
      <c r="A263" s="4"/>
      <c r="B263" s="130"/>
      <c r="C263" s="4"/>
      <c r="D263" s="4"/>
      <c r="E263" s="4"/>
      <c r="F263" s="123"/>
      <c r="G263" s="4"/>
      <c r="H263" s="4"/>
      <c r="I263" s="4"/>
      <c r="J263" s="4"/>
      <c r="Q263" s="4"/>
      <c r="R263" s="4"/>
      <c r="S263" s="4"/>
      <c r="T263" s="4"/>
      <c r="U263" s="4"/>
    </row>
    <row r="264" spans="1:21">
      <c r="A264" s="4"/>
      <c r="B264" s="130"/>
      <c r="C264" s="4"/>
      <c r="D264" s="4"/>
      <c r="E264" s="4"/>
      <c r="F264" s="123"/>
      <c r="G264" s="4"/>
      <c r="H264" s="4"/>
      <c r="I264" s="4"/>
      <c r="J264" s="4"/>
      <c r="Q264" s="4"/>
      <c r="R264" s="4"/>
      <c r="S264" s="4"/>
      <c r="T264" s="4"/>
      <c r="U264" s="4"/>
    </row>
    <row r="265" spans="1:21">
      <c r="A265" s="4"/>
      <c r="B265" s="130"/>
      <c r="C265" s="4"/>
      <c r="D265" s="4"/>
      <c r="E265" s="4"/>
      <c r="F265" s="123"/>
      <c r="G265" s="4"/>
      <c r="H265" s="4"/>
      <c r="I265" s="4"/>
      <c r="J265" s="4"/>
      <c r="Q265" s="4"/>
      <c r="R265" s="4"/>
      <c r="S265" s="4"/>
      <c r="T265" s="4"/>
      <c r="U265" s="4"/>
    </row>
    <row r="266" spans="1:21">
      <c r="A266" s="4"/>
      <c r="B266" s="130"/>
      <c r="C266" s="4"/>
      <c r="D266" s="4"/>
      <c r="E266" s="4"/>
      <c r="F266" s="123"/>
      <c r="G266" s="4"/>
      <c r="H266" s="4"/>
      <c r="I266" s="4"/>
      <c r="J266" s="4"/>
      <c r="Q266" s="4"/>
      <c r="R266" s="4"/>
      <c r="S266" s="4"/>
      <c r="T266" s="4"/>
      <c r="U266" s="4"/>
    </row>
    <row r="267" spans="1:21">
      <c r="A267" s="4"/>
      <c r="B267" s="130"/>
      <c r="C267" s="4"/>
      <c r="D267" s="4"/>
      <c r="E267" s="4"/>
      <c r="F267" s="123"/>
      <c r="G267" s="4"/>
      <c r="H267" s="4"/>
      <c r="I267" s="4"/>
      <c r="J267" s="4"/>
      <c r="Q267" s="4"/>
      <c r="R267" s="4"/>
      <c r="S267" s="4"/>
      <c r="T267" s="4"/>
      <c r="U267" s="4"/>
    </row>
    <row r="268" spans="1:21">
      <c r="A268" s="4"/>
      <c r="B268" s="130"/>
      <c r="C268" s="4"/>
      <c r="D268" s="4"/>
      <c r="E268" s="4"/>
      <c r="F268" s="123"/>
      <c r="G268" s="4"/>
      <c r="H268" s="4"/>
      <c r="I268" s="4"/>
      <c r="J268" s="4"/>
      <c r="Q268" s="4"/>
      <c r="R268" s="4"/>
      <c r="S268" s="4"/>
      <c r="T268" s="4"/>
      <c r="U268" s="4"/>
    </row>
    <row r="269" spans="1:21">
      <c r="A269" s="4"/>
      <c r="B269" s="130"/>
      <c r="C269" s="4"/>
      <c r="D269" s="4"/>
      <c r="E269" s="4"/>
      <c r="F269" s="123"/>
      <c r="G269" s="4"/>
      <c r="H269" s="4"/>
      <c r="I269" s="4"/>
      <c r="J269" s="4"/>
      <c r="Q269" s="4"/>
      <c r="R269" s="4"/>
      <c r="S269" s="4"/>
      <c r="T269" s="4"/>
      <c r="U269" s="4"/>
    </row>
    <row r="270" spans="1:21">
      <c r="A270" s="4"/>
      <c r="B270" s="130"/>
      <c r="C270" s="4"/>
      <c r="D270" s="4"/>
      <c r="E270" s="4"/>
      <c r="F270" s="123"/>
      <c r="G270" s="4"/>
      <c r="H270" s="4"/>
      <c r="I270" s="4"/>
      <c r="J270" s="4"/>
      <c r="Q270" s="4"/>
      <c r="R270" s="4"/>
      <c r="S270" s="4"/>
      <c r="T270" s="4"/>
      <c r="U270" s="4"/>
    </row>
    <row r="271" spans="1:21">
      <c r="A271" s="4"/>
      <c r="B271" s="130"/>
      <c r="C271" s="4"/>
      <c r="D271" s="4"/>
      <c r="E271" s="4"/>
      <c r="F271" s="123"/>
      <c r="G271" s="4"/>
      <c r="H271" s="4"/>
      <c r="I271" s="4"/>
      <c r="J271" s="4"/>
      <c r="Q271" s="4"/>
      <c r="R271" s="4"/>
      <c r="S271" s="4"/>
      <c r="T271" s="4"/>
      <c r="U271" s="4"/>
    </row>
    <row r="272" spans="1:21">
      <c r="A272" s="4"/>
      <c r="B272" s="130"/>
      <c r="C272" s="4"/>
      <c r="D272" s="4"/>
      <c r="E272" s="4"/>
      <c r="F272" s="123"/>
      <c r="G272" s="4"/>
      <c r="H272" s="4"/>
      <c r="I272" s="4"/>
      <c r="J272" s="4"/>
      <c r="Q272" s="4"/>
      <c r="R272" s="4"/>
      <c r="S272" s="4"/>
      <c r="T272" s="4"/>
      <c r="U272" s="4"/>
    </row>
    <row r="273" spans="1:21">
      <c r="A273" s="4"/>
      <c r="B273" s="130"/>
      <c r="C273" s="4"/>
      <c r="D273" s="4"/>
      <c r="E273" s="4"/>
      <c r="F273" s="123"/>
      <c r="G273" s="4"/>
      <c r="H273" s="4"/>
      <c r="I273" s="4"/>
      <c r="J273" s="4"/>
      <c r="Q273" s="4"/>
      <c r="R273" s="4"/>
      <c r="S273" s="4"/>
      <c r="T273" s="4"/>
      <c r="U273" s="4"/>
    </row>
    <row r="274" spans="1:21">
      <c r="A274" s="4"/>
      <c r="B274" s="130"/>
      <c r="C274" s="4"/>
      <c r="D274" s="4"/>
      <c r="E274" s="4"/>
      <c r="F274" s="123"/>
      <c r="G274" s="4"/>
      <c r="H274" s="4"/>
      <c r="I274" s="4"/>
      <c r="J274" s="4"/>
      <c r="Q274" s="4"/>
      <c r="R274" s="4"/>
      <c r="S274" s="4"/>
      <c r="T274" s="4"/>
      <c r="U274" s="4"/>
    </row>
    <row r="275" spans="1:21">
      <c r="A275" s="4"/>
      <c r="B275" s="130"/>
      <c r="C275" s="4"/>
      <c r="D275" s="4"/>
      <c r="E275" s="4"/>
      <c r="F275" s="123"/>
      <c r="G275" s="4"/>
      <c r="H275" s="4"/>
      <c r="I275" s="4"/>
      <c r="J275" s="4"/>
      <c r="Q275" s="4"/>
      <c r="R275" s="4"/>
      <c r="S275" s="4"/>
      <c r="T275" s="4"/>
      <c r="U275" s="4"/>
    </row>
    <row r="276" spans="1:21">
      <c r="A276" s="4"/>
      <c r="B276" s="130"/>
      <c r="C276" s="4"/>
      <c r="D276" s="4"/>
      <c r="E276" s="4"/>
      <c r="F276" s="123"/>
      <c r="G276" s="4"/>
      <c r="H276" s="4"/>
      <c r="I276" s="4"/>
      <c r="J276" s="4"/>
      <c r="Q276" s="4"/>
      <c r="R276" s="4"/>
      <c r="S276" s="4"/>
      <c r="T276" s="4"/>
      <c r="U276" s="4"/>
    </row>
    <row r="277" spans="1:21">
      <c r="A277" s="4"/>
      <c r="B277" s="130"/>
      <c r="C277" s="4"/>
      <c r="D277" s="4"/>
      <c r="E277" s="4"/>
      <c r="F277" s="123"/>
      <c r="G277" s="4"/>
      <c r="H277" s="4"/>
      <c r="I277" s="4"/>
      <c r="J277" s="4"/>
      <c r="Q277" s="4"/>
      <c r="R277" s="4"/>
      <c r="S277" s="4"/>
      <c r="T277" s="4"/>
      <c r="U277" s="4"/>
    </row>
    <row r="278" spans="1:21">
      <c r="A278" s="4"/>
      <c r="B278" s="130"/>
      <c r="C278" s="4"/>
      <c r="D278" s="4"/>
      <c r="E278" s="4"/>
      <c r="F278" s="123"/>
      <c r="G278" s="4"/>
      <c r="H278" s="4"/>
      <c r="I278" s="4"/>
      <c r="J278" s="4"/>
      <c r="Q278" s="4"/>
      <c r="R278" s="4"/>
      <c r="S278" s="4"/>
      <c r="T278" s="4"/>
      <c r="U278" s="4"/>
    </row>
    <row r="279" spans="1:21">
      <c r="A279" s="4"/>
      <c r="B279" s="130"/>
      <c r="C279" s="4"/>
      <c r="D279" s="4"/>
      <c r="E279" s="4"/>
      <c r="F279" s="123"/>
      <c r="G279" s="4"/>
      <c r="H279" s="4"/>
      <c r="I279" s="4"/>
      <c r="J279" s="4"/>
      <c r="Q279" s="4"/>
      <c r="R279" s="4"/>
      <c r="S279" s="4"/>
      <c r="T279" s="4"/>
      <c r="U279" s="4"/>
    </row>
    <row r="280" spans="1:21">
      <c r="A280" s="4"/>
      <c r="B280" s="130"/>
      <c r="C280" s="4"/>
      <c r="D280" s="4"/>
      <c r="E280" s="4"/>
      <c r="F280" s="123"/>
      <c r="G280" s="4"/>
      <c r="H280" s="4"/>
      <c r="I280" s="4"/>
      <c r="J280" s="4"/>
      <c r="Q280" s="4"/>
      <c r="R280" s="4"/>
      <c r="S280" s="4"/>
      <c r="T280" s="4"/>
      <c r="U280" s="4"/>
    </row>
    <row r="281" spans="1:21">
      <c r="A281" s="4"/>
      <c r="B281" s="130"/>
      <c r="C281" s="4"/>
      <c r="D281" s="4"/>
      <c r="E281" s="4"/>
      <c r="F281" s="123"/>
      <c r="G281" s="4"/>
      <c r="H281" s="4"/>
      <c r="I281" s="4"/>
      <c r="J281" s="4"/>
      <c r="Q281" s="4"/>
      <c r="R281" s="4"/>
      <c r="S281" s="4"/>
      <c r="T281" s="4"/>
      <c r="U281" s="4"/>
    </row>
    <row r="282" spans="1:21">
      <c r="A282" s="4"/>
      <c r="B282" s="130"/>
      <c r="C282" s="4"/>
      <c r="D282" s="4"/>
      <c r="E282" s="4"/>
      <c r="F282" s="123"/>
      <c r="G282" s="4"/>
      <c r="H282" s="4"/>
      <c r="I282" s="4"/>
      <c r="J282" s="4"/>
      <c r="Q282" s="4"/>
      <c r="R282" s="4"/>
      <c r="S282" s="4"/>
      <c r="T282" s="4"/>
      <c r="U282" s="4"/>
    </row>
    <row r="283" spans="1:21">
      <c r="A283" s="4"/>
      <c r="B283" s="130"/>
      <c r="C283" s="4"/>
      <c r="D283" s="4"/>
      <c r="E283" s="4"/>
      <c r="F283" s="123"/>
      <c r="G283" s="4"/>
      <c r="H283" s="4"/>
      <c r="I283" s="4"/>
      <c r="J283" s="4"/>
      <c r="Q283" s="4"/>
      <c r="R283" s="4"/>
      <c r="S283" s="4"/>
      <c r="T283" s="4"/>
      <c r="U283" s="4"/>
    </row>
    <row r="284" spans="1:21">
      <c r="A284" s="4"/>
      <c r="B284" s="130"/>
      <c r="C284" s="4"/>
      <c r="D284" s="4"/>
      <c r="E284" s="4"/>
      <c r="F284" s="123"/>
      <c r="G284" s="4"/>
      <c r="H284" s="4"/>
      <c r="I284" s="4"/>
      <c r="J284" s="4"/>
      <c r="Q284" s="4"/>
      <c r="R284" s="4"/>
      <c r="S284" s="4"/>
      <c r="T284" s="4"/>
      <c r="U284" s="4"/>
    </row>
    <row r="285" spans="1:21">
      <c r="A285" s="4"/>
      <c r="B285" s="130"/>
      <c r="C285" s="4"/>
      <c r="D285" s="4"/>
      <c r="E285" s="4"/>
      <c r="F285" s="123"/>
      <c r="G285" s="4"/>
      <c r="H285" s="4"/>
      <c r="I285" s="4"/>
      <c r="J285" s="4"/>
      <c r="Q285" s="4"/>
      <c r="R285" s="4"/>
      <c r="S285" s="4"/>
      <c r="T285" s="4"/>
      <c r="U285" s="4"/>
    </row>
    <row r="286" spans="1:21">
      <c r="A286" s="4"/>
      <c r="B286" s="130"/>
      <c r="C286" s="4"/>
      <c r="D286" s="4"/>
      <c r="E286" s="4"/>
      <c r="F286" s="123"/>
      <c r="G286" s="4"/>
      <c r="H286" s="4"/>
      <c r="I286" s="4"/>
      <c r="J286" s="4"/>
      <c r="Q286" s="4"/>
      <c r="R286" s="4"/>
      <c r="S286" s="4"/>
      <c r="T286" s="4"/>
      <c r="U286" s="4"/>
    </row>
    <row r="287" spans="1:21">
      <c r="A287" s="4"/>
      <c r="B287" s="130"/>
      <c r="C287" s="4"/>
      <c r="D287" s="4"/>
      <c r="E287" s="4"/>
      <c r="F287" s="123"/>
      <c r="G287" s="4"/>
      <c r="H287" s="4"/>
      <c r="I287" s="4"/>
      <c r="J287" s="4"/>
      <c r="Q287" s="4"/>
      <c r="R287" s="4"/>
      <c r="S287" s="4"/>
      <c r="T287" s="4"/>
      <c r="U287" s="4"/>
    </row>
    <row r="288" spans="1:21">
      <c r="A288" s="4"/>
      <c r="B288" s="130"/>
      <c r="C288" s="4"/>
      <c r="D288" s="4"/>
      <c r="E288" s="4"/>
      <c r="F288" s="123"/>
      <c r="G288" s="4"/>
      <c r="H288" s="4"/>
      <c r="I288" s="4"/>
      <c r="J288" s="4"/>
      <c r="Q288" s="4"/>
      <c r="R288" s="4"/>
      <c r="S288" s="4"/>
      <c r="T288" s="4"/>
      <c r="U288" s="4"/>
    </row>
    <row r="289" spans="1:21">
      <c r="A289" s="4"/>
      <c r="B289" s="130"/>
      <c r="C289" s="4"/>
      <c r="D289" s="4"/>
      <c r="E289" s="4"/>
      <c r="F289" s="123"/>
      <c r="G289" s="4"/>
      <c r="H289" s="4"/>
      <c r="I289" s="4"/>
      <c r="J289" s="4"/>
      <c r="Q289" s="4"/>
      <c r="R289" s="4"/>
      <c r="S289" s="4"/>
      <c r="T289" s="4"/>
      <c r="U289" s="4"/>
    </row>
    <row r="290" spans="1:21">
      <c r="A290" s="4"/>
      <c r="B290" s="130"/>
      <c r="C290" s="4"/>
      <c r="D290" s="4"/>
      <c r="E290" s="4"/>
      <c r="F290" s="123"/>
      <c r="G290" s="4"/>
      <c r="H290" s="4"/>
      <c r="I290" s="4"/>
      <c r="J290" s="4"/>
      <c r="Q290" s="4"/>
      <c r="R290" s="4"/>
      <c r="S290" s="4"/>
      <c r="T290" s="4"/>
      <c r="U290" s="4"/>
    </row>
    <row r="291" spans="1:21">
      <c r="A291" s="4"/>
      <c r="B291" s="130"/>
      <c r="C291" s="4"/>
      <c r="D291" s="4"/>
      <c r="E291" s="4"/>
      <c r="F291" s="123"/>
      <c r="G291" s="4"/>
      <c r="H291" s="4"/>
      <c r="I291" s="4"/>
      <c r="J291" s="4"/>
      <c r="Q291" s="4"/>
      <c r="R291" s="4"/>
      <c r="S291" s="4"/>
      <c r="T291" s="4"/>
      <c r="U291" s="4"/>
    </row>
    <row r="292" spans="1:21">
      <c r="A292" s="4"/>
      <c r="B292" s="130"/>
      <c r="C292" s="4"/>
      <c r="D292" s="4"/>
      <c r="E292" s="4"/>
      <c r="F292" s="123"/>
      <c r="G292" s="4"/>
      <c r="H292" s="4"/>
      <c r="I292" s="4"/>
      <c r="J292" s="4"/>
      <c r="Q292" s="4"/>
      <c r="R292" s="4"/>
      <c r="S292" s="4"/>
      <c r="T292" s="4"/>
      <c r="U292" s="4"/>
    </row>
    <row r="293" spans="1:21">
      <c r="A293" s="4"/>
      <c r="B293" s="130"/>
      <c r="C293" s="4"/>
      <c r="D293" s="4"/>
      <c r="E293" s="4"/>
      <c r="F293" s="123"/>
      <c r="G293" s="4"/>
      <c r="H293" s="4"/>
      <c r="I293" s="4"/>
      <c r="J293" s="4"/>
      <c r="Q293" s="4"/>
      <c r="R293" s="4"/>
      <c r="S293" s="4"/>
      <c r="T293" s="4"/>
      <c r="U293" s="4"/>
    </row>
    <row r="294" spans="1:21">
      <c r="A294" s="4"/>
      <c r="B294" s="130"/>
      <c r="C294" s="4"/>
      <c r="D294" s="4"/>
      <c r="E294" s="4"/>
      <c r="F294" s="123"/>
      <c r="G294" s="4"/>
      <c r="H294" s="4"/>
      <c r="I294" s="4"/>
      <c r="J294" s="4"/>
      <c r="Q294" s="4"/>
      <c r="R294" s="4"/>
      <c r="S294" s="4"/>
      <c r="T294" s="4"/>
      <c r="U294" s="4"/>
    </row>
    <row r="295" spans="1:21">
      <c r="A295" s="4"/>
      <c r="B295" s="130"/>
      <c r="C295" s="4"/>
      <c r="D295" s="4"/>
      <c r="E295" s="4"/>
      <c r="F295" s="123"/>
      <c r="G295" s="4"/>
      <c r="H295" s="4"/>
      <c r="I295" s="4"/>
      <c r="J295" s="4"/>
      <c r="Q295" s="4"/>
      <c r="R295" s="4"/>
      <c r="S295" s="4"/>
      <c r="T295" s="4"/>
      <c r="U295" s="4"/>
    </row>
    <row r="296" spans="1:21">
      <c r="A296" s="4"/>
      <c r="B296" s="130"/>
      <c r="C296" s="4"/>
      <c r="D296" s="4"/>
      <c r="E296" s="4"/>
      <c r="F296" s="123"/>
      <c r="G296" s="4"/>
      <c r="H296" s="4"/>
      <c r="I296" s="4"/>
      <c r="J296" s="4"/>
      <c r="Q296" s="4"/>
      <c r="R296" s="4"/>
      <c r="S296" s="4"/>
      <c r="T296" s="4"/>
      <c r="U296" s="4"/>
    </row>
    <row r="297" spans="1:21">
      <c r="A297" s="4"/>
      <c r="B297" s="130"/>
      <c r="C297" s="4"/>
      <c r="D297" s="4"/>
      <c r="E297" s="4"/>
      <c r="F297" s="123"/>
      <c r="G297" s="4"/>
      <c r="H297" s="4"/>
      <c r="I297" s="4"/>
      <c r="J297" s="4"/>
      <c r="Q297" s="4"/>
      <c r="R297" s="4"/>
      <c r="S297" s="4"/>
      <c r="T297" s="4"/>
      <c r="U297" s="4"/>
    </row>
    <row r="298" spans="1:21">
      <c r="A298" s="4"/>
      <c r="B298" s="130"/>
      <c r="C298" s="4"/>
      <c r="D298" s="4"/>
      <c r="E298" s="4"/>
      <c r="F298" s="123"/>
      <c r="G298" s="4"/>
      <c r="H298" s="4"/>
      <c r="I298" s="4"/>
      <c r="J298" s="4"/>
      <c r="Q298" s="4"/>
      <c r="R298" s="4"/>
      <c r="S298" s="4"/>
      <c r="T298" s="4"/>
      <c r="U298" s="4"/>
    </row>
    <row r="299" spans="1:21">
      <c r="A299" s="4"/>
      <c r="B299" s="130"/>
      <c r="C299" s="4"/>
      <c r="D299" s="4"/>
      <c r="E299" s="4"/>
      <c r="F299" s="123"/>
      <c r="G299" s="4"/>
      <c r="H299" s="4"/>
      <c r="I299" s="4"/>
      <c r="J299" s="4"/>
      <c r="Q299" s="4"/>
      <c r="R299" s="4"/>
      <c r="S299" s="4"/>
      <c r="T299" s="4"/>
      <c r="U299" s="4"/>
    </row>
    <row r="300" spans="1:21">
      <c r="A300" s="4"/>
      <c r="B300" s="130"/>
      <c r="C300" s="4"/>
      <c r="D300" s="4"/>
      <c r="E300" s="4"/>
      <c r="F300" s="123"/>
      <c r="G300" s="4"/>
      <c r="H300" s="4"/>
      <c r="I300" s="4"/>
      <c r="J300" s="4"/>
      <c r="Q300" s="4"/>
      <c r="R300" s="4"/>
      <c r="S300" s="4"/>
      <c r="T300" s="4"/>
      <c r="U300" s="4"/>
    </row>
    <row r="301" spans="1:21">
      <c r="A301" s="4"/>
      <c r="B301" s="130"/>
      <c r="C301" s="4"/>
      <c r="D301" s="4"/>
      <c r="E301" s="4"/>
      <c r="F301" s="123"/>
      <c r="G301" s="4"/>
      <c r="H301" s="4"/>
      <c r="I301" s="4"/>
      <c r="J301" s="4"/>
      <c r="Q301" s="4"/>
      <c r="R301" s="4"/>
      <c r="S301" s="4"/>
      <c r="T301" s="4"/>
      <c r="U301" s="4"/>
    </row>
    <row r="302" spans="1:21">
      <c r="A302" s="4"/>
      <c r="B302" s="130"/>
      <c r="C302" s="4"/>
      <c r="D302" s="4"/>
      <c r="E302" s="4"/>
      <c r="F302" s="123"/>
      <c r="G302" s="4"/>
      <c r="H302" s="4"/>
      <c r="I302" s="4"/>
      <c r="J302" s="4"/>
      <c r="Q302" s="4"/>
      <c r="R302" s="4"/>
      <c r="S302" s="4"/>
      <c r="T302" s="4"/>
      <c r="U302" s="4"/>
    </row>
    <row r="303" spans="1:21">
      <c r="A303" s="4"/>
      <c r="B303" s="130"/>
      <c r="C303" s="4"/>
      <c r="D303" s="4"/>
      <c r="E303" s="4"/>
      <c r="F303" s="123"/>
      <c r="G303" s="4"/>
      <c r="H303" s="4"/>
      <c r="I303" s="4"/>
      <c r="J303" s="4"/>
      <c r="Q303" s="4"/>
      <c r="R303" s="4"/>
      <c r="S303" s="4"/>
      <c r="T303" s="4"/>
      <c r="U303" s="4"/>
    </row>
    <row r="304" spans="1:21">
      <c r="A304" s="4"/>
      <c r="B304" s="130"/>
      <c r="C304" s="4"/>
      <c r="D304" s="4"/>
      <c r="E304" s="4"/>
      <c r="F304" s="123"/>
      <c r="G304" s="4"/>
      <c r="H304" s="4"/>
      <c r="I304" s="4"/>
      <c r="J304" s="4"/>
      <c r="Q304" s="4"/>
      <c r="R304" s="4"/>
      <c r="S304" s="4"/>
      <c r="T304" s="4"/>
      <c r="U304" s="4"/>
    </row>
    <row r="305" spans="1:21">
      <c r="A305" s="4"/>
      <c r="B305" s="130"/>
      <c r="C305" s="4"/>
      <c r="D305" s="4"/>
      <c r="E305" s="4"/>
      <c r="F305" s="123"/>
      <c r="G305" s="4"/>
      <c r="H305" s="4"/>
      <c r="I305" s="4"/>
      <c r="J305" s="4"/>
      <c r="Q305" s="4"/>
      <c r="R305" s="4"/>
      <c r="S305" s="4"/>
      <c r="T305" s="4"/>
      <c r="U305" s="4"/>
    </row>
    <row r="306" spans="1:21">
      <c r="A306" s="4"/>
      <c r="B306" s="130"/>
      <c r="C306" s="4"/>
      <c r="D306" s="4"/>
      <c r="E306" s="4"/>
      <c r="F306" s="123"/>
      <c r="G306" s="4"/>
      <c r="H306" s="4"/>
      <c r="I306" s="4"/>
      <c r="J306" s="4"/>
      <c r="Q306" s="4"/>
      <c r="R306" s="4"/>
      <c r="S306" s="4"/>
      <c r="T306" s="4"/>
      <c r="U306" s="4"/>
    </row>
    <row r="307" spans="1:21">
      <c r="A307" s="4"/>
      <c r="B307" s="130"/>
      <c r="C307" s="4"/>
      <c r="D307" s="4"/>
      <c r="E307" s="4"/>
      <c r="F307" s="123"/>
      <c r="G307" s="4"/>
      <c r="H307" s="4"/>
      <c r="I307" s="4"/>
      <c r="J307" s="4"/>
      <c r="Q307" s="4"/>
      <c r="R307" s="4"/>
      <c r="S307" s="4"/>
      <c r="T307" s="4"/>
      <c r="U307" s="4"/>
    </row>
    <row r="308" spans="1:21">
      <c r="A308" s="4"/>
      <c r="B308" s="130"/>
      <c r="C308" s="4"/>
      <c r="D308" s="4"/>
      <c r="E308" s="4"/>
      <c r="F308" s="123"/>
      <c r="G308" s="4"/>
      <c r="H308" s="4"/>
      <c r="I308" s="4"/>
      <c r="J308" s="4"/>
      <c r="Q308" s="4"/>
      <c r="R308" s="4"/>
      <c r="S308" s="4"/>
      <c r="T308" s="4"/>
      <c r="U308" s="4"/>
    </row>
    <row r="309" spans="1:21">
      <c r="A309" s="4"/>
      <c r="B309" s="130"/>
      <c r="C309" s="4"/>
      <c r="D309" s="4"/>
      <c r="E309" s="4"/>
      <c r="F309" s="123"/>
      <c r="G309" s="4"/>
      <c r="H309" s="4"/>
      <c r="I309" s="4"/>
      <c r="J309" s="4"/>
      <c r="Q309" s="4"/>
      <c r="R309" s="4"/>
      <c r="S309" s="4"/>
      <c r="T309" s="4"/>
      <c r="U309" s="4"/>
    </row>
    <row r="310" spans="1:21">
      <c r="A310" s="4"/>
      <c r="B310" s="130"/>
      <c r="C310" s="4"/>
      <c r="D310" s="4"/>
      <c r="E310" s="4"/>
      <c r="F310" s="123"/>
      <c r="G310" s="4"/>
      <c r="H310" s="4"/>
      <c r="I310" s="4"/>
      <c r="J310" s="4"/>
      <c r="Q310" s="4"/>
      <c r="R310" s="4"/>
      <c r="S310" s="4"/>
      <c r="T310" s="4"/>
      <c r="U310" s="4"/>
    </row>
    <row r="311" spans="1:21">
      <c r="A311" s="4"/>
      <c r="B311" s="130"/>
      <c r="C311" s="4"/>
      <c r="D311" s="4"/>
      <c r="E311" s="4"/>
      <c r="F311" s="123"/>
      <c r="G311" s="4"/>
      <c r="H311" s="4"/>
      <c r="I311" s="4"/>
      <c r="J311" s="4"/>
      <c r="Q311" s="4"/>
      <c r="R311" s="4"/>
      <c r="S311" s="4"/>
      <c r="T311" s="4"/>
      <c r="U311" s="4"/>
    </row>
    <row r="312" spans="1:21">
      <c r="A312" s="4"/>
      <c r="B312" s="130"/>
      <c r="C312" s="4"/>
      <c r="D312" s="4"/>
      <c r="E312" s="4"/>
      <c r="F312" s="123"/>
      <c r="G312" s="4"/>
      <c r="H312" s="4"/>
      <c r="I312" s="4"/>
      <c r="J312" s="4"/>
      <c r="Q312" s="4"/>
      <c r="R312" s="4"/>
      <c r="S312" s="4"/>
      <c r="T312" s="4"/>
      <c r="U312" s="4"/>
    </row>
    <row r="313" spans="1:21">
      <c r="A313" s="4"/>
      <c r="B313" s="130"/>
      <c r="C313" s="4"/>
      <c r="D313" s="4"/>
      <c r="E313" s="4"/>
      <c r="F313" s="123"/>
      <c r="G313" s="4"/>
      <c r="H313" s="4"/>
      <c r="I313" s="4"/>
      <c r="J313" s="4"/>
      <c r="Q313" s="4"/>
      <c r="R313" s="4"/>
      <c r="S313" s="4"/>
      <c r="T313" s="4"/>
      <c r="U313" s="4"/>
    </row>
    <row r="314" spans="1:21">
      <c r="A314" s="4"/>
      <c r="B314" s="130"/>
      <c r="C314" s="4"/>
      <c r="D314" s="4"/>
      <c r="E314" s="4"/>
      <c r="F314" s="123"/>
      <c r="G314" s="4"/>
      <c r="H314" s="4"/>
      <c r="I314" s="4"/>
      <c r="J314" s="4"/>
      <c r="Q314" s="4"/>
      <c r="R314" s="4"/>
      <c r="S314" s="4"/>
      <c r="T314" s="4"/>
      <c r="U314" s="4"/>
    </row>
    <row r="315" spans="1:21">
      <c r="A315" s="4"/>
      <c r="B315" s="130"/>
      <c r="C315" s="4"/>
      <c r="D315" s="4"/>
      <c r="E315" s="4"/>
      <c r="F315" s="123"/>
      <c r="G315" s="4"/>
      <c r="H315" s="4"/>
      <c r="I315" s="4"/>
      <c r="J315" s="4"/>
      <c r="Q315" s="4"/>
      <c r="R315" s="4"/>
      <c r="S315" s="4"/>
      <c r="T315" s="4"/>
      <c r="U315" s="4"/>
    </row>
    <row r="316" spans="1:21">
      <c r="A316" s="4"/>
      <c r="B316" s="130"/>
      <c r="C316" s="4"/>
      <c r="D316" s="4"/>
      <c r="E316" s="4"/>
      <c r="F316" s="123"/>
      <c r="G316" s="4"/>
      <c r="H316" s="4"/>
      <c r="I316" s="4"/>
      <c r="J316" s="4"/>
      <c r="Q316" s="4"/>
      <c r="R316" s="4"/>
      <c r="S316" s="4"/>
      <c r="T316" s="4"/>
      <c r="U316" s="4"/>
    </row>
    <row r="317" spans="1:21">
      <c r="A317" s="4"/>
      <c r="B317" s="130"/>
      <c r="C317" s="4"/>
      <c r="D317" s="4"/>
      <c r="E317" s="4"/>
      <c r="F317" s="123"/>
      <c r="G317" s="4"/>
      <c r="H317" s="4"/>
      <c r="I317" s="4"/>
      <c r="J317" s="4"/>
      <c r="Q317" s="4"/>
      <c r="R317" s="4"/>
      <c r="S317" s="4"/>
      <c r="T317" s="4"/>
      <c r="U317" s="4"/>
    </row>
    <row r="318" spans="1:21">
      <c r="A318" s="4"/>
      <c r="B318" s="130"/>
      <c r="C318" s="4"/>
      <c r="D318" s="4"/>
      <c r="E318" s="4"/>
      <c r="F318" s="123"/>
      <c r="G318" s="4"/>
      <c r="H318" s="4"/>
      <c r="I318" s="4"/>
      <c r="J318" s="4"/>
      <c r="Q318" s="4"/>
      <c r="R318" s="4"/>
      <c r="S318" s="4"/>
      <c r="T318" s="4"/>
      <c r="U318" s="4"/>
    </row>
    <row r="319" spans="1:21">
      <c r="A319" s="4"/>
      <c r="B319" s="130"/>
      <c r="C319" s="4"/>
      <c r="D319" s="4"/>
      <c r="E319" s="4"/>
      <c r="F319" s="123"/>
      <c r="G319" s="4"/>
      <c r="H319" s="4"/>
      <c r="I319" s="4"/>
      <c r="J319" s="4"/>
      <c r="Q319" s="4"/>
      <c r="R319" s="4"/>
      <c r="S319" s="4"/>
      <c r="T319" s="4"/>
      <c r="U319" s="4"/>
    </row>
    <row r="320" spans="1:21">
      <c r="A320" s="4"/>
      <c r="B320" s="130"/>
      <c r="C320" s="4"/>
      <c r="D320" s="4"/>
      <c r="E320" s="4"/>
      <c r="F320" s="123"/>
      <c r="G320" s="4"/>
      <c r="H320" s="4"/>
      <c r="I320" s="4"/>
      <c r="J320" s="4"/>
      <c r="Q320" s="4"/>
      <c r="R320" s="4"/>
      <c r="S320" s="4"/>
      <c r="T320" s="4"/>
      <c r="U320" s="4"/>
    </row>
    <row r="321" spans="1:21">
      <c r="A321" s="4"/>
      <c r="B321" s="130"/>
      <c r="C321" s="4"/>
      <c r="D321" s="4"/>
      <c r="E321" s="4"/>
      <c r="F321" s="123"/>
      <c r="G321" s="4"/>
      <c r="H321" s="4"/>
      <c r="I321" s="4"/>
      <c r="J321" s="4"/>
      <c r="Q321" s="4"/>
      <c r="R321" s="4"/>
      <c r="S321" s="4"/>
      <c r="T321" s="4"/>
      <c r="U321" s="4"/>
    </row>
    <row r="322" spans="1:21">
      <c r="A322" s="4"/>
      <c r="B322" s="130"/>
      <c r="C322" s="4"/>
      <c r="D322" s="4"/>
      <c r="E322" s="4"/>
      <c r="F322" s="123"/>
      <c r="G322" s="4"/>
      <c r="H322" s="4"/>
      <c r="I322" s="4"/>
      <c r="J322" s="4"/>
      <c r="Q322" s="4"/>
      <c r="R322" s="4"/>
      <c r="S322" s="4"/>
      <c r="T322" s="4"/>
      <c r="U322" s="4"/>
    </row>
    <row r="323" spans="1:21">
      <c r="A323" s="4"/>
      <c r="B323" s="130"/>
      <c r="C323" s="4"/>
      <c r="D323" s="4"/>
      <c r="E323" s="4"/>
      <c r="F323" s="123"/>
      <c r="G323" s="4"/>
      <c r="H323" s="4"/>
      <c r="I323" s="4"/>
      <c r="J323" s="4"/>
      <c r="Q323" s="4"/>
      <c r="R323" s="4"/>
      <c r="S323" s="4"/>
      <c r="T323" s="4"/>
      <c r="U323" s="4"/>
    </row>
    <row r="324" spans="1:21">
      <c r="A324" s="4"/>
      <c r="B324" s="130"/>
      <c r="C324" s="4"/>
      <c r="D324" s="4"/>
      <c r="E324" s="4"/>
      <c r="F324" s="123"/>
      <c r="G324" s="4"/>
      <c r="H324" s="4"/>
      <c r="I324" s="4"/>
      <c r="J324" s="4"/>
      <c r="Q324" s="4"/>
      <c r="R324" s="4"/>
      <c r="S324" s="4"/>
      <c r="T324" s="4"/>
      <c r="U324" s="4"/>
    </row>
    <row r="325" spans="1:21">
      <c r="A325" s="4"/>
      <c r="B325" s="130"/>
      <c r="C325" s="4"/>
      <c r="D325" s="4"/>
      <c r="E325" s="4"/>
      <c r="F325" s="123"/>
      <c r="G325" s="4"/>
      <c r="H325" s="4"/>
      <c r="I325" s="4"/>
      <c r="J325" s="4"/>
      <c r="Q325" s="4"/>
      <c r="R325" s="4"/>
      <c r="S325" s="4"/>
      <c r="T325" s="4"/>
      <c r="U325" s="4"/>
    </row>
    <row r="326" spans="1:21">
      <c r="A326" s="4"/>
      <c r="B326" s="130"/>
      <c r="C326" s="4"/>
      <c r="D326" s="4"/>
      <c r="E326" s="4"/>
      <c r="F326" s="123"/>
      <c r="G326" s="4"/>
      <c r="H326" s="4"/>
      <c r="I326" s="4"/>
      <c r="J326" s="4"/>
      <c r="Q326" s="4"/>
      <c r="R326" s="4"/>
      <c r="S326" s="4"/>
      <c r="T326" s="4"/>
      <c r="U326" s="4"/>
    </row>
    <row r="327" spans="1:21">
      <c r="A327" s="4"/>
      <c r="B327" s="130"/>
      <c r="C327" s="4"/>
      <c r="D327" s="4"/>
      <c r="E327" s="4"/>
      <c r="F327" s="123"/>
      <c r="G327" s="4"/>
      <c r="H327" s="4"/>
      <c r="I327" s="4"/>
      <c r="J327" s="4"/>
      <c r="Q327" s="4"/>
      <c r="R327" s="4"/>
      <c r="S327" s="4"/>
      <c r="T327" s="4"/>
      <c r="U327" s="4"/>
    </row>
    <row r="328" spans="1:21">
      <c r="A328" s="4"/>
      <c r="B328" s="130"/>
      <c r="C328" s="4"/>
      <c r="D328" s="4"/>
      <c r="E328" s="4"/>
      <c r="F328" s="123"/>
      <c r="G328" s="4"/>
      <c r="H328" s="4"/>
      <c r="I328" s="4"/>
      <c r="J328" s="4"/>
      <c r="Q328" s="4"/>
      <c r="R328" s="4"/>
      <c r="S328" s="4"/>
      <c r="T328" s="4"/>
      <c r="U328" s="4"/>
    </row>
    <row r="329" spans="1:21">
      <c r="A329" s="4"/>
      <c r="B329" s="130"/>
      <c r="C329" s="4"/>
      <c r="D329" s="4"/>
      <c r="E329" s="4"/>
      <c r="F329" s="123"/>
      <c r="G329" s="4"/>
      <c r="H329" s="4"/>
      <c r="I329" s="4"/>
      <c r="J329" s="4"/>
      <c r="Q329" s="4"/>
      <c r="R329" s="4"/>
      <c r="S329" s="4"/>
      <c r="T329" s="4"/>
      <c r="U329" s="4"/>
    </row>
    <row r="330" spans="1:21">
      <c r="A330" s="4"/>
      <c r="B330" s="130"/>
      <c r="C330" s="4"/>
      <c r="D330" s="4"/>
      <c r="E330" s="4"/>
      <c r="F330" s="123"/>
      <c r="G330" s="4"/>
      <c r="H330" s="4"/>
      <c r="I330" s="4"/>
      <c r="J330" s="4"/>
      <c r="Q330" s="4"/>
      <c r="R330" s="4"/>
      <c r="S330" s="4"/>
      <c r="T330" s="4"/>
      <c r="U330" s="4"/>
    </row>
    <row r="331" spans="1:21">
      <c r="A331" s="4"/>
      <c r="B331" s="130"/>
      <c r="C331" s="4"/>
      <c r="D331" s="4"/>
      <c r="E331" s="4"/>
      <c r="F331" s="123"/>
      <c r="G331" s="4"/>
      <c r="H331" s="4"/>
      <c r="I331" s="4"/>
      <c r="J331" s="4"/>
      <c r="Q331" s="4"/>
      <c r="R331" s="4"/>
      <c r="S331" s="4"/>
      <c r="T331" s="4"/>
      <c r="U331" s="4"/>
    </row>
    <row r="332" spans="1:21">
      <c r="A332" s="4"/>
      <c r="B332" s="130"/>
      <c r="C332" s="4"/>
      <c r="D332" s="4"/>
      <c r="E332" s="4"/>
      <c r="F332" s="123"/>
      <c r="G332" s="4"/>
      <c r="H332" s="4"/>
      <c r="I332" s="4"/>
      <c r="J332" s="4"/>
      <c r="Q332" s="4"/>
      <c r="R332" s="4"/>
      <c r="S332" s="4"/>
      <c r="T332" s="4"/>
      <c r="U332" s="4"/>
    </row>
    <row r="333" spans="1:21">
      <c r="A333" s="4"/>
      <c r="B333" s="130"/>
      <c r="C333" s="4"/>
      <c r="D333" s="4"/>
      <c r="E333" s="4"/>
      <c r="F333" s="123"/>
      <c r="G333" s="4"/>
      <c r="H333" s="4"/>
      <c r="I333" s="4"/>
      <c r="J333" s="4"/>
      <c r="Q333" s="4"/>
      <c r="R333" s="4"/>
      <c r="S333" s="4"/>
      <c r="T333" s="4"/>
      <c r="U333" s="4"/>
    </row>
    <row r="334" spans="1:21">
      <c r="A334" s="4"/>
      <c r="B334" s="130"/>
      <c r="C334" s="4"/>
      <c r="D334" s="4"/>
      <c r="E334" s="4"/>
      <c r="F334" s="123"/>
      <c r="G334" s="4"/>
      <c r="H334" s="4"/>
      <c r="I334" s="4"/>
      <c r="J334" s="4"/>
      <c r="Q334" s="4"/>
      <c r="R334" s="4"/>
      <c r="S334" s="4"/>
      <c r="T334" s="4"/>
      <c r="U334" s="4"/>
    </row>
    <row r="335" spans="1:21">
      <c r="A335" s="4"/>
      <c r="B335" s="130"/>
      <c r="C335" s="4"/>
      <c r="D335" s="4"/>
      <c r="E335" s="4"/>
      <c r="F335" s="123"/>
      <c r="G335" s="4"/>
      <c r="H335" s="4"/>
      <c r="I335" s="4"/>
      <c r="J335" s="4"/>
      <c r="Q335" s="4"/>
      <c r="R335" s="4"/>
      <c r="S335" s="4"/>
      <c r="T335" s="4"/>
      <c r="U335" s="4"/>
    </row>
    <row r="336" spans="1:21">
      <c r="A336" s="4"/>
      <c r="B336" s="130"/>
      <c r="C336" s="4"/>
      <c r="D336" s="4"/>
      <c r="E336" s="4"/>
      <c r="F336" s="123"/>
      <c r="G336" s="4"/>
      <c r="H336" s="4"/>
      <c r="I336" s="4"/>
      <c r="J336" s="4"/>
      <c r="Q336" s="4"/>
      <c r="R336" s="4"/>
      <c r="S336" s="4"/>
      <c r="T336" s="4"/>
      <c r="U336" s="4"/>
    </row>
    <row r="337" spans="1:21">
      <c r="A337" s="4"/>
      <c r="B337" s="130"/>
      <c r="C337" s="4"/>
      <c r="D337" s="4"/>
      <c r="E337" s="4"/>
      <c r="F337" s="123"/>
      <c r="G337" s="4"/>
      <c r="H337" s="4"/>
      <c r="I337" s="4"/>
      <c r="J337" s="4"/>
      <c r="Q337" s="4"/>
      <c r="R337" s="4"/>
      <c r="S337" s="4"/>
      <c r="T337" s="4"/>
      <c r="U337" s="4"/>
    </row>
    <row r="338" spans="1:21">
      <c r="A338" s="4"/>
      <c r="B338" s="130"/>
      <c r="C338" s="4"/>
      <c r="D338" s="4"/>
      <c r="E338" s="4"/>
      <c r="F338" s="123"/>
      <c r="G338" s="4"/>
      <c r="H338" s="4"/>
      <c r="I338" s="4"/>
      <c r="J338" s="4"/>
      <c r="Q338" s="4"/>
      <c r="R338" s="4"/>
      <c r="S338" s="4"/>
      <c r="T338" s="4"/>
      <c r="U338" s="4"/>
    </row>
    <row r="339" spans="1:21">
      <c r="A339" s="4"/>
      <c r="B339" s="130"/>
      <c r="C339" s="4"/>
      <c r="D339" s="4"/>
      <c r="E339" s="4"/>
      <c r="F339" s="123"/>
      <c r="G339" s="4"/>
      <c r="H339" s="4"/>
      <c r="I339" s="4"/>
      <c r="J339" s="4"/>
      <c r="Q339" s="4"/>
      <c r="R339" s="4"/>
      <c r="S339" s="4"/>
      <c r="T339" s="4"/>
      <c r="U339" s="4"/>
    </row>
    <row r="340" spans="1:21">
      <c r="A340" s="4"/>
      <c r="B340" s="130"/>
      <c r="C340" s="4"/>
      <c r="D340" s="4"/>
      <c r="E340" s="4"/>
      <c r="F340" s="123"/>
      <c r="G340" s="4"/>
      <c r="H340" s="4"/>
      <c r="I340" s="4"/>
      <c r="J340" s="4"/>
      <c r="Q340" s="4"/>
      <c r="R340" s="4"/>
      <c r="S340" s="4"/>
      <c r="T340" s="4"/>
      <c r="U340" s="4"/>
    </row>
    <row r="341" spans="1:21">
      <c r="A341" s="4"/>
      <c r="B341" s="130"/>
      <c r="C341" s="4"/>
      <c r="D341" s="4"/>
      <c r="E341" s="4"/>
      <c r="F341" s="123"/>
      <c r="G341" s="4"/>
      <c r="H341" s="4"/>
      <c r="I341" s="4"/>
      <c r="J341" s="4"/>
      <c r="Q341" s="4"/>
      <c r="R341" s="4"/>
      <c r="S341" s="4"/>
      <c r="T341" s="4"/>
      <c r="U341" s="4"/>
    </row>
    <row r="342" spans="1:21">
      <c r="A342" s="4"/>
      <c r="B342" s="130"/>
      <c r="C342" s="4"/>
      <c r="D342" s="4"/>
      <c r="E342" s="4"/>
      <c r="F342" s="123"/>
      <c r="G342" s="4"/>
      <c r="H342" s="4"/>
      <c r="I342" s="4"/>
      <c r="J342" s="4"/>
      <c r="Q342" s="4"/>
      <c r="R342" s="4"/>
      <c r="S342" s="4"/>
      <c r="T342" s="4"/>
      <c r="U342" s="4"/>
    </row>
    <row r="343" spans="1:21">
      <c r="A343" s="4"/>
      <c r="B343" s="130"/>
      <c r="C343" s="4"/>
      <c r="D343" s="4"/>
      <c r="E343" s="4"/>
      <c r="F343" s="123"/>
      <c r="G343" s="4"/>
      <c r="H343" s="4"/>
      <c r="I343" s="4"/>
      <c r="J343" s="4"/>
      <c r="Q343" s="4"/>
      <c r="R343" s="4"/>
      <c r="S343" s="4"/>
      <c r="T343" s="4"/>
      <c r="U343" s="4"/>
    </row>
    <row r="344" spans="1:21">
      <c r="A344" s="4"/>
      <c r="B344" s="130"/>
      <c r="C344" s="4"/>
      <c r="D344" s="4"/>
      <c r="E344" s="4"/>
      <c r="F344" s="123"/>
      <c r="G344" s="4"/>
      <c r="H344" s="4"/>
      <c r="I344" s="4"/>
      <c r="J344" s="4"/>
      <c r="Q344" s="4"/>
      <c r="R344" s="4"/>
      <c r="S344" s="4"/>
      <c r="T344" s="4"/>
      <c r="U344" s="4"/>
    </row>
    <row r="345" spans="1:21">
      <c r="A345" s="4"/>
      <c r="B345" s="130"/>
      <c r="C345" s="4"/>
      <c r="D345" s="4"/>
      <c r="E345" s="4"/>
      <c r="F345" s="123"/>
      <c r="G345" s="4"/>
      <c r="H345" s="4"/>
      <c r="I345" s="4"/>
      <c r="J345" s="4"/>
      <c r="Q345" s="4"/>
      <c r="R345" s="4"/>
      <c r="S345" s="4"/>
      <c r="T345" s="4"/>
      <c r="U345" s="4"/>
    </row>
    <row r="346" spans="1:21">
      <c r="A346" s="4"/>
      <c r="B346" s="130"/>
      <c r="C346" s="4"/>
      <c r="D346" s="4"/>
      <c r="E346" s="4"/>
      <c r="F346" s="123"/>
      <c r="G346" s="4"/>
      <c r="H346" s="4"/>
      <c r="I346" s="4"/>
      <c r="J346" s="4"/>
      <c r="Q346" s="4"/>
      <c r="R346" s="4"/>
      <c r="S346" s="4"/>
      <c r="T346" s="4"/>
      <c r="U346" s="4"/>
    </row>
    <row r="347" spans="1:21">
      <c r="A347" s="4"/>
      <c r="B347" s="130"/>
      <c r="C347" s="4"/>
      <c r="D347" s="4"/>
      <c r="E347" s="4"/>
      <c r="F347" s="123"/>
      <c r="G347" s="4"/>
      <c r="H347" s="4"/>
      <c r="I347" s="4"/>
      <c r="J347" s="4"/>
      <c r="Q347" s="4"/>
      <c r="R347" s="4"/>
      <c r="S347" s="4"/>
      <c r="T347" s="4"/>
      <c r="U347" s="4"/>
    </row>
    <row r="348" spans="1:21">
      <c r="A348" s="4"/>
      <c r="B348" s="130"/>
      <c r="C348" s="4"/>
      <c r="D348" s="4"/>
      <c r="E348" s="4"/>
      <c r="F348" s="123"/>
      <c r="G348" s="4"/>
      <c r="H348" s="4"/>
      <c r="I348" s="4"/>
      <c r="J348" s="4"/>
      <c r="Q348" s="4"/>
      <c r="R348" s="4"/>
      <c r="S348" s="4"/>
      <c r="T348" s="4"/>
      <c r="U348" s="4"/>
    </row>
    <row r="349" spans="1:21">
      <c r="A349" s="4"/>
      <c r="B349" s="130"/>
      <c r="C349" s="4"/>
      <c r="D349" s="4"/>
      <c r="E349" s="4"/>
      <c r="F349" s="123"/>
      <c r="G349" s="4"/>
      <c r="H349" s="4"/>
      <c r="I349" s="4"/>
      <c r="J349" s="4"/>
      <c r="Q349" s="4"/>
      <c r="R349" s="4"/>
      <c r="S349" s="4"/>
      <c r="T349" s="4"/>
      <c r="U349" s="4"/>
    </row>
    <row r="350" spans="1:21">
      <c r="A350" s="4"/>
      <c r="B350" s="130"/>
      <c r="C350" s="4"/>
      <c r="D350" s="4"/>
      <c r="E350" s="4"/>
      <c r="F350" s="123"/>
      <c r="G350" s="4"/>
      <c r="H350" s="4"/>
      <c r="I350" s="4"/>
      <c r="J350" s="4"/>
      <c r="Q350" s="4"/>
      <c r="R350" s="4"/>
      <c r="S350" s="4"/>
      <c r="T350" s="4"/>
      <c r="U350" s="4"/>
    </row>
    <row r="351" spans="1:21">
      <c r="A351" s="4"/>
      <c r="B351" s="130"/>
      <c r="C351" s="4"/>
      <c r="D351" s="4"/>
      <c r="E351" s="4"/>
      <c r="F351" s="123"/>
      <c r="G351" s="4"/>
      <c r="H351" s="4"/>
      <c r="I351" s="4"/>
      <c r="J351" s="4"/>
      <c r="Q351" s="4"/>
      <c r="R351" s="4"/>
      <c r="S351" s="4"/>
      <c r="T351" s="4"/>
      <c r="U351" s="4"/>
    </row>
    <row r="352" spans="1:21">
      <c r="A352" s="4"/>
      <c r="B352" s="130"/>
      <c r="C352" s="4"/>
      <c r="D352" s="4"/>
      <c r="E352" s="4"/>
      <c r="F352" s="123"/>
      <c r="G352" s="4"/>
      <c r="H352" s="4"/>
      <c r="I352" s="4"/>
      <c r="J352" s="4"/>
      <c r="Q352" s="4"/>
      <c r="R352" s="4"/>
      <c r="S352" s="4"/>
      <c r="T352" s="4"/>
      <c r="U352" s="4"/>
    </row>
    <row r="353" spans="1:21">
      <c r="A353" s="4"/>
      <c r="B353" s="130"/>
      <c r="C353" s="4"/>
      <c r="D353" s="4"/>
      <c r="E353" s="4"/>
      <c r="F353" s="123"/>
      <c r="G353" s="4"/>
      <c r="H353" s="4"/>
      <c r="I353" s="4"/>
      <c r="J353" s="4"/>
      <c r="Q353" s="4"/>
      <c r="R353" s="4"/>
      <c r="S353" s="4"/>
      <c r="T353" s="4"/>
      <c r="U353" s="4"/>
    </row>
    <row r="354" spans="1:21">
      <c r="A354" s="4"/>
      <c r="B354" s="130"/>
      <c r="C354" s="4"/>
      <c r="D354" s="4"/>
      <c r="E354" s="4"/>
      <c r="F354" s="123"/>
      <c r="G354" s="4"/>
      <c r="H354" s="4"/>
      <c r="I354" s="4"/>
      <c r="J354" s="4"/>
      <c r="Q354" s="4"/>
      <c r="R354" s="4"/>
      <c r="S354" s="4"/>
      <c r="T354" s="4"/>
      <c r="U354" s="4"/>
    </row>
    <row r="355" spans="1:21">
      <c r="A355" s="4"/>
      <c r="B355" s="130"/>
      <c r="C355" s="4"/>
      <c r="D355" s="4"/>
      <c r="E355" s="4"/>
      <c r="F355" s="123"/>
      <c r="G355" s="4"/>
      <c r="H355" s="4"/>
      <c r="I355" s="4"/>
      <c r="J355" s="4"/>
      <c r="Q355" s="4"/>
      <c r="R355" s="4"/>
      <c r="S355" s="4"/>
      <c r="T355" s="4"/>
      <c r="U355" s="4"/>
    </row>
    <row r="356" spans="1:21">
      <c r="A356" s="4"/>
      <c r="B356" s="130"/>
      <c r="C356" s="4"/>
      <c r="D356" s="4"/>
      <c r="E356" s="4"/>
      <c r="F356" s="123"/>
      <c r="G356" s="4"/>
      <c r="H356" s="4"/>
      <c r="I356" s="4"/>
      <c r="J356" s="4"/>
      <c r="Q356" s="4"/>
      <c r="R356" s="4"/>
      <c r="S356" s="4"/>
      <c r="T356" s="4"/>
      <c r="U356" s="4"/>
    </row>
    <row r="357" spans="1:21">
      <c r="A357" s="4"/>
      <c r="B357" s="130"/>
      <c r="C357" s="4"/>
      <c r="D357" s="4"/>
      <c r="E357" s="4"/>
      <c r="F357" s="123"/>
      <c r="G357" s="4"/>
      <c r="H357" s="4"/>
      <c r="I357" s="4"/>
      <c r="J357" s="4"/>
      <c r="Q357" s="4"/>
      <c r="R357" s="4"/>
      <c r="S357" s="4"/>
      <c r="T357" s="4"/>
      <c r="U357" s="4"/>
    </row>
    <row r="358" spans="1:21">
      <c r="A358" s="4"/>
      <c r="B358" s="130"/>
      <c r="C358" s="4"/>
      <c r="D358" s="4"/>
      <c r="E358" s="4"/>
      <c r="F358" s="123"/>
      <c r="G358" s="4"/>
      <c r="H358" s="4"/>
      <c r="I358" s="4"/>
      <c r="J358" s="4"/>
      <c r="Q358" s="4"/>
      <c r="R358" s="4"/>
      <c r="S358" s="4"/>
      <c r="T358" s="4"/>
      <c r="U358" s="4"/>
    </row>
    <row r="359" spans="1:21">
      <c r="A359" s="4"/>
      <c r="B359" s="130"/>
      <c r="C359" s="4"/>
      <c r="D359" s="4"/>
      <c r="E359" s="4"/>
      <c r="F359" s="123"/>
      <c r="G359" s="4"/>
      <c r="H359" s="4"/>
      <c r="I359" s="4"/>
      <c r="J359" s="4"/>
      <c r="Q359" s="4"/>
      <c r="R359" s="4"/>
      <c r="S359" s="4"/>
      <c r="T359" s="4"/>
      <c r="U359" s="4"/>
    </row>
    <row r="360" spans="1:21">
      <c r="A360" s="4"/>
      <c r="B360" s="130"/>
      <c r="C360" s="4"/>
      <c r="D360" s="4"/>
      <c r="E360" s="4"/>
      <c r="F360" s="123"/>
      <c r="G360" s="4"/>
      <c r="H360" s="4"/>
      <c r="I360" s="4"/>
      <c r="J360" s="4"/>
      <c r="Q360" s="4"/>
      <c r="R360" s="4"/>
      <c r="S360" s="4"/>
      <c r="T360" s="4"/>
      <c r="U360" s="4"/>
    </row>
    <row r="361" spans="1:21">
      <c r="A361" s="4"/>
      <c r="B361" s="130"/>
      <c r="C361" s="4"/>
      <c r="D361" s="4"/>
      <c r="E361" s="4"/>
      <c r="F361" s="123"/>
      <c r="G361" s="4"/>
      <c r="H361" s="4"/>
      <c r="I361" s="4"/>
      <c r="J361" s="4"/>
      <c r="Q361" s="4"/>
      <c r="R361" s="4"/>
      <c r="S361" s="4"/>
      <c r="T361" s="4"/>
      <c r="U361" s="4"/>
    </row>
    <row r="362" spans="1:21">
      <c r="A362" s="4"/>
      <c r="B362" s="130"/>
      <c r="C362" s="4"/>
      <c r="D362" s="4"/>
      <c r="E362" s="4"/>
      <c r="F362" s="123"/>
      <c r="G362" s="4"/>
      <c r="H362" s="4"/>
      <c r="I362" s="4"/>
      <c r="J362" s="4"/>
      <c r="Q362" s="4"/>
      <c r="R362" s="4"/>
      <c r="S362" s="4"/>
      <c r="T362" s="4"/>
      <c r="U362" s="4"/>
    </row>
    <row r="363" spans="1:21">
      <c r="A363" s="4"/>
      <c r="B363" s="130"/>
      <c r="C363" s="4"/>
      <c r="D363" s="4"/>
      <c r="E363" s="4"/>
      <c r="F363" s="123"/>
      <c r="G363" s="4"/>
      <c r="H363" s="4"/>
      <c r="I363" s="4"/>
      <c r="J363" s="4"/>
      <c r="Q363" s="4"/>
      <c r="R363" s="4"/>
      <c r="S363" s="4"/>
      <c r="T363" s="4"/>
      <c r="U363" s="4"/>
    </row>
    <row r="364" spans="1:21">
      <c r="A364" s="4"/>
      <c r="B364" s="130"/>
      <c r="C364" s="4"/>
      <c r="D364" s="4"/>
      <c r="E364" s="4"/>
      <c r="F364" s="123"/>
      <c r="G364" s="4"/>
      <c r="H364" s="4"/>
      <c r="I364" s="4"/>
      <c r="J364" s="4"/>
      <c r="Q364" s="4"/>
      <c r="R364" s="4"/>
      <c r="S364" s="4"/>
      <c r="T364" s="4"/>
      <c r="U364" s="4"/>
    </row>
    <row r="365" spans="1:21">
      <c r="A365" s="4"/>
      <c r="B365" s="130"/>
      <c r="C365" s="4"/>
      <c r="D365" s="4"/>
      <c r="E365" s="4"/>
      <c r="F365" s="123"/>
      <c r="G365" s="4"/>
      <c r="H365" s="4"/>
      <c r="I365" s="4"/>
      <c r="J365" s="4"/>
      <c r="Q365" s="4"/>
      <c r="R365" s="4"/>
      <c r="S365" s="4"/>
      <c r="T365" s="4"/>
      <c r="U365" s="4"/>
    </row>
    <row r="366" spans="1:21">
      <c r="A366" s="4"/>
      <c r="B366" s="130"/>
      <c r="C366" s="4"/>
      <c r="D366" s="4"/>
      <c r="E366" s="4"/>
      <c r="F366" s="123"/>
      <c r="G366" s="4"/>
      <c r="H366" s="4"/>
      <c r="I366" s="4"/>
      <c r="J366" s="4"/>
      <c r="Q366" s="4"/>
      <c r="R366" s="4"/>
      <c r="S366" s="4"/>
      <c r="T366" s="4"/>
      <c r="U366" s="4"/>
    </row>
    <row r="367" spans="1:21">
      <c r="A367" s="4"/>
      <c r="B367" s="130"/>
      <c r="C367" s="4"/>
      <c r="D367" s="4"/>
      <c r="E367" s="4"/>
      <c r="F367" s="123"/>
      <c r="G367" s="4"/>
      <c r="H367" s="4"/>
      <c r="I367" s="4"/>
      <c r="J367" s="4"/>
      <c r="Q367" s="4"/>
      <c r="R367" s="4"/>
      <c r="S367" s="4"/>
      <c r="T367" s="4"/>
      <c r="U367" s="4"/>
    </row>
    <row r="368" spans="1:21">
      <c r="A368" s="4"/>
      <c r="B368" s="130"/>
      <c r="C368" s="4"/>
      <c r="D368" s="4"/>
      <c r="E368" s="4"/>
      <c r="F368" s="123"/>
      <c r="G368" s="4"/>
      <c r="H368" s="4"/>
      <c r="I368" s="4"/>
      <c r="J368" s="4"/>
      <c r="Q368" s="4"/>
      <c r="R368" s="4"/>
      <c r="S368" s="4"/>
      <c r="T368" s="4"/>
      <c r="U368" s="4"/>
    </row>
    <row r="369" spans="1:21">
      <c r="A369" s="4"/>
      <c r="B369" s="130"/>
      <c r="C369" s="4"/>
      <c r="D369" s="4"/>
      <c r="E369" s="4"/>
      <c r="F369" s="123"/>
      <c r="G369" s="4"/>
      <c r="H369" s="4"/>
      <c r="I369" s="4"/>
      <c r="J369" s="4"/>
      <c r="Q369" s="4"/>
      <c r="R369" s="4"/>
      <c r="S369" s="4"/>
      <c r="T369" s="4"/>
      <c r="U369" s="4"/>
    </row>
    <row r="370" spans="1:21">
      <c r="A370" s="4"/>
      <c r="B370" s="130"/>
      <c r="C370" s="4"/>
      <c r="D370" s="4"/>
      <c r="E370" s="4"/>
      <c r="F370" s="123"/>
      <c r="G370" s="4"/>
      <c r="H370" s="4"/>
      <c r="I370" s="4"/>
      <c r="J370" s="4"/>
      <c r="Q370" s="4"/>
      <c r="R370" s="4"/>
      <c r="S370" s="4"/>
      <c r="T370" s="4"/>
      <c r="U370" s="4"/>
    </row>
    <row r="371" spans="1:21">
      <c r="A371" s="4"/>
      <c r="B371" s="130"/>
      <c r="C371" s="4"/>
      <c r="D371" s="4"/>
      <c r="E371" s="4"/>
      <c r="F371" s="123"/>
      <c r="G371" s="4"/>
      <c r="H371" s="4"/>
      <c r="I371" s="4"/>
      <c r="J371" s="4"/>
      <c r="Q371" s="4"/>
      <c r="R371" s="4"/>
      <c r="S371" s="4"/>
      <c r="T371" s="4"/>
      <c r="U371" s="4"/>
    </row>
    <row r="372" spans="1:21">
      <c r="A372" s="4"/>
      <c r="B372" s="130"/>
      <c r="C372" s="4"/>
      <c r="D372" s="4"/>
      <c r="E372" s="4"/>
      <c r="F372" s="123"/>
      <c r="G372" s="4"/>
      <c r="H372" s="4"/>
      <c r="I372" s="4"/>
      <c r="J372" s="4"/>
      <c r="Q372" s="4"/>
      <c r="R372" s="4"/>
      <c r="S372" s="4"/>
      <c r="T372" s="4"/>
      <c r="U372" s="4"/>
    </row>
    <row r="373" spans="1:21">
      <c r="A373" s="4"/>
      <c r="B373" s="130"/>
      <c r="C373" s="4"/>
      <c r="D373" s="4"/>
      <c r="E373" s="4"/>
      <c r="F373" s="123"/>
      <c r="G373" s="4"/>
      <c r="H373" s="4"/>
      <c r="I373" s="4"/>
      <c r="J373" s="4"/>
      <c r="Q373" s="4"/>
      <c r="R373" s="4"/>
      <c r="S373" s="4"/>
      <c r="T373" s="4"/>
      <c r="U373" s="4"/>
    </row>
    <row r="374" spans="1:21">
      <c r="A374" s="4"/>
      <c r="B374" s="130"/>
      <c r="C374" s="4"/>
      <c r="D374" s="4"/>
      <c r="E374" s="4"/>
      <c r="F374" s="123"/>
      <c r="G374" s="4"/>
      <c r="H374" s="4"/>
      <c r="I374" s="4"/>
      <c r="J374" s="4"/>
      <c r="Q374" s="4"/>
      <c r="R374" s="4"/>
      <c r="S374" s="4"/>
      <c r="T374" s="4"/>
      <c r="U374" s="4"/>
    </row>
    <row r="375" spans="1:21">
      <c r="A375" s="4"/>
      <c r="B375" s="130"/>
      <c r="C375" s="4"/>
      <c r="D375" s="4"/>
      <c r="E375" s="4"/>
      <c r="F375" s="123"/>
      <c r="G375" s="4"/>
      <c r="H375" s="4"/>
      <c r="I375" s="4"/>
      <c r="J375" s="4"/>
      <c r="Q375" s="4"/>
      <c r="R375" s="4"/>
      <c r="S375" s="4"/>
      <c r="T375" s="4"/>
      <c r="U375" s="4"/>
    </row>
    <row r="376" spans="1:21">
      <c r="A376" s="4"/>
      <c r="B376" s="130"/>
      <c r="C376" s="4"/>
      <c r="D376" s="4"/>
      <c r="E376" s="4"/>
      <c r="F376" s="123"/>
      <c r="G376" s="4"/>
      <c r="H376" s="4"/>
      <c r="I376" s="4"/>
      <c r="J376" s="4"/>
      <c r="Q376" s="4"/>
      <c r="R376" s="4"/>
      <c r="S376" s="4"/>
      <c r="T376" s="4"/>
      <c r="U376" s="4"/>
    </row>
    <row r="377" spans="1:21">
      <c r="A377" s="4"/>
      <c r="B377" s="130"/>
      <c r="C377" s="4"/>
      <c r="D377" s="4"/>
      <c r="E377" s="4"/>
      <c r="F377" s="123"/>
      <c r="G377" s="4"/>
      <c r="H377" s="4"/>
      <c r="I377" s="4"/>
      <c r="J377" s="4"/>
      <c r="Q377" s="4"/>
      <c r="R377" s="4"/>
      <c r="S377" s="4"/>
      <c r="T377" s="4"/>
      <c r="U377" s="4"/>
    </row>
    <row r="378" spans="1:21">
      <c r="A378" s="4"/>
      <c r="B378" s="130"/>
      <c r="C378" s="4"/>
      <c r="D378" s="4"/>
      <c r="E378" s="4"/>
      <c r="F378" s="123"/>
      <c r="G378" s="4"/>
      <c r="H378" s="4"/>
      <c r="I378" s="4"/>
      <c r="J378" s="4"/>
      <c r="Q378" s="4"/>
      <c r="R378" s="4"/>
      <c r="S378" s="4"/>
      <c r="T378" s="4"/>
      <c r="U378" s="4"/>
    </row>
    <row r="379" spans="1:21">
      <c r="A379" s="4"/>
      <c r="B379" s="130"/>
      <c r="C379" s="4"/>
      <c r="D379" s="4"/>
      <c r="E379" s="4"/>
      <c r="F379" s="123"/>
      <c r="G379" s="4"/>
      <c r="H379" s="4"/>
      <c r="I379" s="4"/>
      <c r="J379" s="4"/>
      <c r="Q379" s="4"/>
      <c r="R379" s="4"/>
      <c r="S379" s="4"/>
      <c r="T379" s="4"/>
      <c r="U379" s="4"/>
    </row>
    <row r="380" spans="1:21">
      <c r="A380" s="4"/>
      <c r="B380" s="130"/>
      <c r="C380" s="4"/>
      <c r="D380" s="4"/>
      <c r="E380" s="4"/>
      <c r="F380" s="123"/>
      <c r="G380" s="4"/>
      <c r="H380" s="4"/>
      <c r="I380" s="4"/>
      <c r="J380" s="4"/>
      <c r="Q380" s="4"/>
      <c r="R380" s="4"/>
      <c r="S380" s="4"/>
      <c r="T380" s="4"/>
      <c r="U380" s="4"/>
    </row>
    <row r="381" spans="1:21">
      <c r="A381" s="4"/>
      <c r="B381" s="130"/>
      <c r="C381" s="4"/>
      <c r="D381" s="4"/>
      <c r="E381" s="4"/>
      <c r="F381" s="123"/>
      <c r="G381" s="4"/>
      <c r="H381" s="4"/>
      <c r="I381" s="4"/>
      <c r="J381" s="4"/>
      <c r="Q381" s="4"/>
      <c r="R381" s="4"/>
      <c r="S381" s="4"/>
      <c r="T381" s="4"/>
      <c r="U381" s="4"/>
    </row>
    <row r="382" spans="1:21">
      <c r="A382" s="4"/>
      <c r="B382" s="130"/>
      <c r="C382" s="4"/>
      <c r="D382" s="4"/>
      <c r="E382" s="4"/>
      <c r="F382" s="123"/>
      <c r="G382" s="4"/>
      <c r="H382" s="4"/>
      <c r="I382" s="4"/>
      <c r="J382" s="4"/>
      <c r="Q382" s="4"/>
      <c r="R382" s="4"/>
      <c r="S382" s="4"/>
      <c r="T382" s="4"/>
      <c r="U382" s="4"/>
    </row>
    <row r="383" spans="1:21">
      <c r="A383" s="4"/>
      <c r="B383" s="130"/>
      <c r="C383" s="4"/>
      <c r="D383" s="4"/>
      <c r="E383" s="4"/>
      <c r="F383" s="123"/>
      <c r="G383" s="4"/>
      <c r="H383" s="4"/>
      <c r="I383" s="4"/>
      <c r="J383" s="4"/>
      <c r="Q383" s="4"/>
      <c r="R383" s="4"/>
      <c r="S383" s="4"/>
      <c r="T383" s="4"/>
      <c r="U383" s="4"/>
    </row>
    <row r="384" spans="1:21">
      <c r="A384" s="4"/>
      <c r="B384" s="130"/>
      <c r="C384" s="4"/>
      <c r="D384" s="4"/>
      <c r="E384" s="4"/>
      <c r="F384" s="123"/>
      <c r="G384" s="4"/>
      <c r="H384" s="4"/>
      <c r="I384" s="4"/>
      <c r="J384" s="4"/>
      <c r="Q384" s="4"/>
      <c r="R384" s="4"/>
      <c r="S384" s="4"/>
      <c r="T384" s="4"/>
      <c r="U384" s="4"/>
    </row>
    <row r="385" spans="1:21">
      <c r="A385" s="4"/>
      <c r="B385" s="130"/>
      <c r="C385" s="4"/>
      <c r="D385" s="4"/>
      <c r="E385" s="4"/>
      <c r="F385" s="123"/>
      <c r="G385" s="4"/>
      <c r="H385" s="4"/>
      <c r="I385" s="4"/>
      <c r="J385" s="4"/>
      <c r="Q385" s="4"/>
      <c r="R385" s="4"/>
      <c r="S385" s="4"/>
      <c r="T385" s="4"/>
      <c r="U385" s="4"/>
    </row>
    <row r="386" spans="1:21">
      <c r="A386" s="4"/>
      <c r="B386" s="130"/>
      <c r="C386" s="4"/>
      <c r="D386" s="4"/>
      <c r="E386" s="4"/>
      <c r="F386" s="123"/>
      <c r="G386" s="4"/>
      <c r="H386" s="4"/>
      <c r="I386" s="4"/>
      <c r="J386" s="4"/>
      <c r="Q386" s="4"/>
      <c r="R386" s="4"/>
      <c r="S386" s="4"/>
      <c r="T386" s="4"/>
      <c r="U386" s="4"/>
    </row>
    <row r="387" spans="1:21">
      <c r="A387" s="4"/>
      <c r="B387" s="130"/>
      <c r="C387" s="4"/>
      <c r="D387" s="4"/>
      <c r="E387" s="4"/>
      <c r="F387" s="123"/>
      <c r="G387" s="4"/>
      <c r="H387" s="4"/>
      <c r="I387" s="4"/>
      <c r="J387" s="4"/>
      <c r="Q387" s="4"/>
      <c r="R387" s="4"/>
      <c r="S387" s="4"/>
      <c r="T387" s="4"/>
      <c r="U387" s="4"/>
    </row>
    <row r="388" spans="1:21">
      <c r="A388" s="4"/>
      <c r="B388" s="130"/>
      <c r="C388" s="4"/>
      <c r="D388" s="4"/>
      <c r="E388" s="4"/>
      <c r="F388" s="123"/>
      <c r="G388" s="4"/>
      <c r="H388" s="4"/>
      <c r="I388" s="4"/>
      <c r="J388" s="4"/>
      <c r="Q388" s="4"/>
      <c r="R388" s="4"/>
      <c r="S388" s="4"/>
      <c r="T388" s="4"/>
      <c r="U388" s="4"/>
    </row>
    <row r="389" spans="1:21">
      <c r="A389" s="4"/>
      <c r="B389" s="130"/>
      <c r="C389" s="4"/>
      <c r="D389" s="4"/>
      <c r="E389" s="4"/>
      <c r="F389" s="123"/>
      <c r="G389" s="4"/>
      <c r="H389" s="4"/>
      <c r="I389" s="4"/>
      <c r="J389" s="4"/>
      <c r="Q389" s="4"/>
      <c r="R389" s="4"/>
      <c r="S389" s="4"/>
      <c r="T389" s="4"/>
      <c r="U389" s="4"/>
    </row>
    <row r="390" spans="1:21">
      <c r="A390" s="4"/>
      <c r="B390" s="130"/>
      <c r="C390" s="4"/>
      <c r="D390" s="4"/>
      <c r="E390" s="4"/>
      <c r="F390" s="123"/>
      <c r="G390" s="4"/>
      <c r="H390" s="4"/>
      <c r="I390" s="4"/>
      <c r="J390" s="4"/>
      <c r="Q390" s="4"/>
      <c r="R390" s="4"/>
      <c r="S390" s="4"/>
      <c r="T390" s="4"/>
      <c r="U390" s="4"/>
    </row>
    <row r="391" spans="1:21">
      <c r="A391" s="4"/>
      <c r="B391" s="130"/>
      <c r="C391" s="4"/>
      <c r="D391" s="4"/>
      <c r="E391" s="4"/>
      <c r="F391" s="123"/>
      <c r="G391" s="4"/>
      <c r="H391" s="4"/>
      <c r="I391" s="4"/>
      <c r="J391" s="4"/>
      <c r="Q391" s="4"/>
      <c r="R391" s="4"/>
      <c r="S391" s="4"/>
      <c r="T391" s="4"/>
      <c r="U391" s="4"/>
    </row>
    <row r="392" spans="1:21">
      <c r="A392" s="4"/>
      <c r="B392" s="130"/>
      <c r="C392" s="4"/>
      <c r="D392" s="4"/>
      <c r="E392" s="4"/>
      <c r="F392" s="123"/>
      <c r="G392" s="4"/>
      <c r="H392" s="4"/>
      <c r="I392" s="4"/>
      <c r="J392" s="4"/>
      <c r="Q392" s="4"/>
      <c r="R392" s="4"/>
      <c r="S392" s="4"/>
      <c r="T392" s="4"/>
      <c r="U392" s="4"/>
    </row>
    <row r="393" spans="1:21">
      <c r="A393" s="4"/>
      <c r="B393" s="130"/>
      <c r="C393" s="4"/>
      <c r="D393" s="4"/>
      <c r="E393" s="4"/>
      <c r="F393" s="123"/>
      <c r="G393" s="4"/>
      <c r="H393" s="4"/>
      <c r="I393" s="4"/>
      <c r="J393" s="4"/>
      <c r="Q393" s="4"/>
      <c r="R393" s="4"/>
      <c r="S393" s="4"/>
      <c r="T393" s="4"/>
      <c r="U393" s="4"/>
    </row>
    <row r="394" spans="1:21">
      <c r="A394" s="4"/>
      <c r="B394" s="130"/>
      <c r="C394" s="4"/>
      <c r="D394" s="4"/>
      <c r="E394" s="4"/>
      <c r="F394" s="123"/>
      <c r="G394" s="4"/>
      <c r="H394" s="4"/>
      <c r="I394" s="4"/>
      <c r="J394" s="4"/>
      <c r="Q394" s="4"/>
      <c r="R394" s="4"/>
      <c r="S394" s="4"/>
      <c r="T394" s="4"/>
      <c r="U394" s="4"/>
    </row>
    <row r="395" spans="1:21">
      <c r="A395" s="4"/>
      <c r="B395" s="130"/>
      <c r="C395" s="4"/>
      <c r="D395" s="4"/>
      <c r="E395" s="4"/>
      <c r="F395" s="123"/>
      <c r="G395" s="4"/>
      <c r="H395" s="4"/>
      <c r="I395" s="4"/>
      <c r="J395" s="4"/>
      <c r="Q395" s="4"/>
      <c r="R395" s="4"/>
      <c r="S395" s="4"/>
      <c r="T395" s="4"/>
      <c r="U395" s="4"/>
    </row>
    <row r="396" spans="1:21">
      <c r="A396" s="4"/>
      <c r="B396" s="130"/>
      <c r="C396" s="4"/>
      <c r="D396" s="4"/>
      <c r="E396" s="4"/>
      <c r="F396" s="123"/>
      <c r="G396" s="4"/>
      <c r="H396" s="4"/>
      <c r="I396" s="4"/>
      <c r="J396" s="4"/>
      <c r="Q396" s="4"/>
      <c r="R396" s="4"/>
      <c r="S396" s="4"/>
      <c r="T396" s="4"/>
      <c r="U396" s="4"/>
    </row>
    <row r="397" spans="1:21">
      <c r="A397" s="4"/>
      <c r="B397" s="130"/>
      <c r="C397" s="4"/>
      <c r="D397" s="4"/>
      <c r="E397" s="4"/>
      <c r="F397" s="123"/>
      <c r="G397" s="4"/>
      <c r="H397" s="4"/>
      <c r="I397" s="4"/>
      <c r="J397" s="4"/>
      <c r="Q397" s="4"/>
      <c r="R397" s="4"/>
      <c r="S397" s="4"/>
      <c r="T397" s="4"/>
      <c r="U397" s="4"/>
    </row>
    <row r="398" spans="1:21">
      <c r="A398" s="4"/>
      <c r="B398" s="130"/>
      <c r="C398" s="4"/>
      <c r="D398" s="4"/>
      <c r="E398" s="4"/>
      <c r="F398" s="123"/>
      <c r="G398" s="4"/>
      <c r="H398" s="4"/>
      <c r="I398" s="4"/>
      <c r="J398" s="4"/>
      <c r="Q398" s="4"/>
      <c r="R398" s="4"/>
      <c r="S398" s="4"/>
      <c r="T398" s="4"/>
      <c r="U398" s="4"/>
    </row>
    <row r="399" spans="1:21">
      <c r="A399" s="4"/>
      <c r="B399" s="130"/>
      <c r="C399" s="4"/>
      <c r="D399" s="4"/>
      <c r="E399" s="4"/>
      <c r="F399" s="123"/>
      <c r="G399" s="4"/>
      <c r="H399" s="4"/>
      <c r="I399" s="4"/>
      <c r="J399" s="4"/>
      <c r="Q399" s="4"/>
      <c r="R399" s="4"/>
      <c r="S399" s="4"/>
      <c r="T399" s="4"/>
      <c r="U399" s="4"/>
    </row>
    <row r="400" spans="1:21">
      <c r="A400" s="4"/>
      <c r="B400" s="130"/>
      <c r="C400" s="4"/>
      <c r="D400" s="4"/>
      <c r="E400" s="4"/>
      <c r="F400" s="123"/>
      <c r="G400" s="4"/>
      <c r="H400" s="4"/>
      <c r="I400" s="4"/>
      <c r="J400" s="4"/>
      <c r="Q400" s="4"/>
      <c r="R400" s="4"/>
      <c r="S400" s="4"/>
      <c r="T400" s="4"/>
      <c r="U400" s="4"/>
    </row>
    <row r="401" spans="1:21">
      <c r="A401" s="4"/>
      <c r="B401" s="130"/>
      <c r="C401" s="4"/>
      <c r="D401" s="4"/>
      <c r="E401" s="4"/>
      <c r="F401" s="123"/>
      <c r="G401" s="4"/>
      <c r="H401" s="4"/>
      <c r="I401" s="4"/>
      <c r="J401" s="4"/>
      <c r="Q401" s="4"/>
      <c r="R401" s="4"/>
      <c r="S401" s="4"/>
      <c r="T401" s="4"/>
      <c r="U401" s="4"/>
    </row>
    <row r="402" spans="1:21">
      <c r="A402" s="4"/>
      <c r="B402" s="130"/>
      <c r="C402" s="4"/>
      <c r="D402" s="4"/>
      <c r="E402" s="4"/>
      <c r="F402" s="123"/>
      <c r="G402" s="4"/>
      <c r="H402" s="4"/>
      <c r="I402" s="4"/>
      <c r="J402" s="4"/>
      <c r="Q402" s="4"/>
      <c r="R402" s="4"/>
      <c r="S402" s="4"/>
      <c r="T402" s="4"/>
      <c r="U402" s="4"/>
    </row>
    <row r="403" spans="1:21">
      <c r="A403" s="4"/>
      <c r="B403" s="130"/>
      <c r="C403" s="4"/>
      <c r="D403" s="4"/>
      <c r="E403" s="4"/>
      <c r="F403" s="123"/>
      <c r="G403" s="4"/>
      <c r="H403" s="4"/>
      <c r="I403" s="4"/>
      <c r="J403" s="4"/>
      <c r="Q403" s="4"/>
      <c r="R403" s="4"/>
      <c r="S403" s="4"/>
      <c r="T403" s="4"/>
      <c r="U403" s="4"/>
    </row>
    <row r="404" spans="1:21">
      <c r="A404" s="4"/>
      <c r="B404" s="130"/>
      <c r="C404" s="4"/>
      <c r="D404" s="4"/>
      <c r="E404" s="4"/>
      <c r="F404" s="123"/>
      <c r="G404" s="4"/>
      <c r="H404" s="4"/>
      <c r="I404" s="4"/>
      <c r="J404" s="4"/>
      <c r="Q404" s="4"/>
      <c r="R404" s="4"/>
      <c r="S404" s="4"/>
      <c r="T404" s="4"/>
      <c r="U404" s="4"/>
    </row>
    <row r="405" spans="1:21">
      <c r="A405" s="4"/>
      <c r="B405" s="130"/>
      <c r="C405" s="4"/>
      <c r="D405" s="4"/>
      <c r="E405" s="4"/>
      <c r="F405" s="123"/>
      <c r="G405" s="4"/>
      <c r="H405" s="4"/>
      <c r="I405" s="4"/>
      <c r="J405" s="4"/>
      <c r="Q405" s="4"/>
      <c r="R405" s="4"/>
      <c r="S405" s="4"/>
      <c r="T405" s="4"/>
      <c r="U405" s="4"/>
    </row>
    <row r="406" spans="1:21">
      <c r="A406" s="4"/>
      <c r="B406" s="130"/>
      <c r="C406" s="4"/>
      <c r="D406" s="4"/>
      <c r="E406" s="4"/>
      <c r="F406" s="123"/>
      <c r="G406" s="4"/>
      <c r="H406" s="4"/>
      <c r="I406" s="4"/>
      <c r="J406" s="4"/>
      <c r="Q406" s="4"/>
      <c r="R406" s="4"/>
      <c r="S406" s="4"/>
      <c r="T406" s="4"/>
      <c r="U406" s="4"/>
    </row>
    <row r="407" spans="1:21">
      <c r="A407" s="4"/>
      <c r="B407" s="130"/>
      <c r="C407" s="4"/>
      <c r="D407" s="4"/>
      <c r="E407" s="4"/>
      <c r="F407" s="123"/>
      <c r="G407" s="4"/>
      <c r="H407" s="4"/>
      <c r="I407" s="4"/>
      <c r="J407" s="4"/>
      <c r="Q407" s="4"/>
      <c r="R407" s="4"/>
      <c r="S407" s="4"/>
      <c r="T407" s="4"/>
      <c r="U407" s="4"/>
    </row>
    <row r="408" spans="1:21">
      <c r="A408" s="4"/>
      <c r="B408" s="130"/>
      <c r="C408" s="4"/>
      <c r="D408" s="4"/>
      <c r="E408" s="4"/>
      <c r="F408" s="123"/>
      <c r="G408" s="4"/>
      <c r="H408" s="4"/>
      <c r="I408" s="4"/>
      <c r="J408" s="4"/>
      <c r="Q408" s="4"/>
      <c r="R408" s="4"/>
      <c r="S408" s="4"/>
      <c r="T408" s="4"/>
      <c r="U408" s="4"/>
    </row>
    <row r="409" spans="1:21">
      <c r="A409" s="4"/>
      <c r="B409" s="130"/>
      <c r="C409" s="4"/>
      <c r="D409" s="4"/>
      <c r="E409" s="4"/>
      <c r="F409" s="123"/>
      <c r="G409" s="4"/>
      <c r="H409" s="4"/>
      <c r="I409" s="4"/>
      <c r="J409" s="4"/>
      <c r="Q409" s="4"/>
      <c r="R409" s="4"/>
      <c r="S409" s="4"/>
      <c r="T409" s="4"/>
      <c r="U409" s="4"/>
    </row>
    <row r="410" spans="1:21">
      <c r="A410" s="4"/>
      <c r="B410" s="130"/>
      <c r="C410" s="4"/>
      <c r="D410" s="4"/>
      <c r="E410" s="4"/>
      <c r="F410" s="123"/>
      <c r="G410" s="4"/>
      <c r="H410" s="4"/>
      <c r="I410" s="4"/>
      <c r="J410" s="4"/>
      <c r="Q410" s="4"/>
      <c r="R410" s="4"/>
      <c r="S410" s="4"/>
      <c r="T410" s="4"/>
      <c r="U410" s="4"/>
    </row>
    <row r="411" spans="1:21">
      <c r="A411" s="4"/>
      <c r="B411" s="130"/>
      <c r="C411" s="4"/>
      <c r="D411" s="4"/>
      <c r="E411" s="4"/>
      <c r="F411" s="123"/>
      <c r="G411" s="4"/>
      <c r="H411" s="4"/>
      <c r="I411" s="4"/>
      <c r="J411" s="4"/>
      <c r="Q411" s="4"/>
      <c r="R411" s="4"/>
      <c r="S411" s="4"/>
      <c r="T411" s="4"/>
      <c r="U411" s="4"/>
    </row>
    <row r="412" spans="1:21">
      <c r="A412" s="4"/>
      <c r="B412" s="130"/>
      <c r="C412" s="4"/>
      <c r="D412" s="4"/>
      <c r="E412" s="4"/>
      <c r="F412" s="123"/>
      <c r="G412" s="4"/>
      <c r="H412" s="4"/>
      <c r="I412" s="4"/>
      <c r="J412" s="4"/>
      <c r="Q412" s="4"/>
      <c r="R412" s="4"/>
      <c r="S412" s="4"/>
      <c r="T412" s="4"/>
      <c r="U412" s="4"/>
    </row>
    <row r="413" spans="1:21">
      <c r="A413" s="4"/>
      <c r="B413" s="130"/>
      <c r="C413" s="4"/>
      <c r="D413" s="4"/>
      <c r="E413" s="4"/>
      <c r="F413" s="123"/>
      <c r="G413" s="4"/>
      <c r="H413" s="4"/>
      <c r="I413" s="4"/>
      <c r="J413" s="4"/>
      <c r="Q413" s="4"/>
      <c r="R413" s="4"/>
      <c r="S413" s="4"/>
      <c r="T413" s="4"/>
      <c r="U413" s="4"/>
    </row>
    <row r="414" spans="1:21">
      <c r="A414" s="4"/>
      <c r="B414" s="130"/>
      <c r="C414" s="4"/>
      <c r="D414" s="4"/>
      <c r="E414" s="4"/>
      <c r="F414" s="123"/>
      <c r="G414" s="4"/>
      <c r="H414" s="4"/>
      <c r="I414" s="4"/>
      <c r="J414" s="4"/>
      <c r="Q414" s="4"/>
      <c r="R414" s="4"/>
      <c r="S414" s="4"/>
      <c r="T414" s="4"/>
      <c r="U414" s="4"/>
    </row>
    <row r="415" spans="1:21">
      <c r="A415" s="4"/>
      <c r="B415" s="130"/>
      <c r="C415" s="4"/>
      <c r="D415" s="4"/>
      <c r="E415" s="4"/>
      <c r="F415" s="123"/>
      <c r="G415" s="4"/>
      <c r="H415" s="4"/>
      <c r="I415" s="4"/>
      <c r="J415" s="4"/>
      <c r="Q415" s="4"/>
      <c r="R415" s="4"/>
      <c r="S415" s="4"/>
      <c r="T415" s="4"/>
      <c r="U415" s="4"/>
    </row>
    <row r="416" spans="1:21">
      <c r="A416" s="4"/>
      <c r="B416" s="130"/>
      <c r="C416" s="4"/>
      <c r="D416" s="4"/>
      <c r="E416" s="4"/>
      <c r="F416" s="123"/>
      <c r="G416" s="4"/>
      <c r="H416" s="4"/>
      <c r="I416" s="4"/>
      <c r="J416" s="4"/>
      <c r="Q416" s="4"/>
      <c r="R416" s="4"/>
      <c r="S416" s="4"/>
      <c r="T416" s="4"/>
      <c r="U416" s="4"/>
    </row>
    <row r="417" spans="1:21">
      <c r="A417" s="4"/>
      <c r="B417" s="130"/>
      <c r="C417" s="4"/>
      <c r="D417" s="4"/>
      <c r="E417" s="4"/>
      <c r="F417" s="123"/>
      <c r="G417" s="4"/>
      <c r="H417" s="4"/>
      <c r="I417" s="4"/>
      <c r="J417" s="4"/>
      <c r="Q417" s="4"/>
      <c r="R417" s="4"/>
      <c r="S417" s="4"/>
      <c r="T417" s="4"/>
      <c r="U417" s="4"/>
    </row>
    <row r="418" spans="1:21">
      <c r="A418" s="4"/>
      <c r="B418" s="130"/>
      <c r="C418" s="4"/>
      <c r="D418" s="4"/>
      <c r="E418" s="4"/>
      <c r="F418" s="123"/>
      <c r="G418" s="4"/>
      <c r="H418" s="4"/>
      <c r="I418" s="4"/>
      <c r="J418" s="4"/>
      <c r="Q418" s="4"/>
      <c r="R418" s="4"/>
      <c r="S418" s="4"/>
      <c r="T418" s="4"/>
      <c r="U418" s="4"/>
    </row>
    <row r="419" spans="1:21">
      <c r="A419" s="4"/>
      <c r="B419" s="130"/>
      <c r="C419" s="4"/>
      <c r="D419" s="4"/>
      <c r="E419" s="4"/>
      <c r="F419" s="123"/>
      <c r="G419" s="4"/>
      <c r="H419" s="4"/>
      <c r="I419" s="4"/>
      <c r="J419" s="4"/>
      <c r="Q419" s="4"/>
      <c r="R419" s="4"/>
      <c r="S419" s="4"/>
      <c r="T419" s="4"/>
      <c r="U419" s="4"/>
    </row>
    <row r="420" spans="1:21">
      <c r="A420" s="4"/>
      <c r="B420" s="130"/>
      <c r="C420" s="4"/>
      <c r="D420" s="4"/>
      <c r="E420" s="4"/>
      <c r="F420" s="123"/>
      <c r="G420" s="4"/>
      <c r="H420" s="4"/>
      <c r="I420" s="4"/>
      <c r="J420" s="4"/>
      <c r="Q420" s="4"/>
      <c r="R420" s="4"/>
      <c r="S420" s="4"/>
      <c r="T420" s="4"/>
      <c r="U420" s="4"/>
    </row>
    <row r="421" spans="1:21">
      <c r="A421" s="4"/>
      <c r="B421" s="130"/>
      <c r="C421" s="4"/>
      <c r="D421" s="4"/>
      <c r="E421" s="4"/>
      <c r="F421" s="123"/>
      <c r="G421" s="4"/>
      <c r="H421" s="4"/>
      <c r="I421" s="4"/>
      <c r="J421" s="4"/>
      <c r="Q421" s="4"/>
      <c r="R421" s="4"/>
      <c r="S421" s="4"/>
      <c r="T421" s="4"/>
      <c r="U421" s="4"/>
    </row>
    <row r="422" spans="1:21">
      <c r="A422" s="4"/>
      <c r="B422" s="130"/>
      <c r="C422" s="4"/>
      <c r="D422" s="4"/>
      <c r="E422" s="4"/>
      <c r="F422" s="123"/>
      <c r="G422" s="4"/>
      <c r="H422" s="4"/>
      <c r="I422" s="4"/>
      <c r="J422" s="4"/>
      <c r="Q422" s="4"/>
      <c r="R422" s="4"/>
      <c r="S422" s="4"/>
      <c r="T422" s="4"/>
      <c r="U422" s="4"/>
    </row>
    <row r="423" spans="1:21">
      <c r="A423" s="4"/>
      <c r="B423" s="130"/>
      <c r="C423" s="4"/>
      <c r="D423" s="4"/>
      <c r="E423" s="4"/>
      <c r="F423" s="123"/>
      <c r="G423" s="4"/>
      <c r="H423" s="4"/>
      <c r="I423" s="4"/>
      <c r="J423" s="4"/>
      <c r="Q423" s="4"/>
      <c r="R423" s="4"/>
      <c r="S423" s="4"/>
      <c r="T423" s="4"/>
      <c r="U423" s="4"/>
    </row>
    <row r="424" spans="1:21">
      <c r="A424" s="4"/>
      <c r="B424" s="130"/>
      <c r="C424" s="4"/>
      <c r="D424" s="4"/>
      <c r="E424" s="4"/>
      <c r="F424" s="123"/>
      <c r="G424" s="4"/>
      <c r="H424" s="4"/>
      <c r="I424" s="4"/>
      <c r="J424" s="4"/>
      <c r="Q424" s="4"/>
      <c r="R424" s="4"/>
      <c r="S424" s="4"/>
      <c r="T424" s="4"/>
      <c r="U424" s="4"/>
    </row>
    <row r="425" spans="1:21">
      <c r="A425" s="4"/>
      <c r="B425" s="130"/>
      <c r="C425" s="4"/>
      <c r="D425" s="4"/>
      <c r="E425" s="4"/>
      <c r="F425" s="123"/>
      <c r="G425" s="4"/>
      <c r="H425" s="4"/>
      <c r="I425" s="4"/>
      <c r="J425" s="4"/>
      <c r="Q425" s="4"/>
      <c r="R425" s="4"/>
      <c r="S425" s="4"/>
      <c r="T425" s="4"/>
      <c r="U425" s="4"/>
    </row>
    <row r="426" spans="1:21">
      <c r="A426" s="4"/>
      <c r="B426" s="130"/>
      <c r="C426" s="4"/>
      <c r="D426" s="4"/>
      <c r="E426" s="4"/>
      <c r="F426" s="123"/>
      <c r="G426" s="4"/>
      <c r="H426" s="4"/>
      <c r="I426" s="4"/>
      <c r="J426" s="4"/>
      <c r="Q426" s="4"/>
      <c r="R426" s="4"/>
      <c r="S426" s="4"/>
      <c r="T426" s="4"/>
      <c r="U426" s="4"/>
    </row>
    <row r="427" spans="1:21">
      <c r="A427" s="4"/>
      <c r="B427" s="130"/>
      <c r="C427" s="4"/>
      <c r="D427" s="4"/>
      <c r="E427" s="4"/>
      <c r="F427" s="123"/>
      <c r="G427" s="4"/>
      <c r="H427" s="4"/>
      <c r="I427" s="4"/>
      <c r="J427" s="4"/>
      <c r="Q427" s="4"/>
      <c r="R427" s="4"/>
      <c r="S427" s="4"/>
      <c r="T427" s="4"/>
      <c r="U427" s="4"/>
    </row>
    <row r="428" spans="1:21">
      <c r="A428" s="4"/>
      <c r="B428" s="130"/>
      <c r="C428" s="4"/>
      <c r="D428" s="4"/>
      <c r="E428" s="4"/>
      <c r="F428" s="123"/>
      <c r="G428" s="4"/>
      <c r="H428" s="4"/>
      <c r="I428" s="4"/>
      <c r="J428" s="4"/>
      <c r="Q428" s="4"/>
      <c r="R428" s="4"/>
      <c r="S428" s="4"/>
      <c r="T428" s="4"/>
      <c r="U428" s="4"/>
    </row>
    <row r="429" spans="1:21">
      <c r="A429" s="4"/>
      <c r="B429" s="130"/>
      <c r="C429" s="4"/>
      <c r="D429" s="4"/>
      <c r="E429" s="4"/>
      <c r="F429" s="123"/>
      <c r="G429" s="4"/>
      <c r="H429" s="4"/>
      <c r="I429" s="4"/>
      <c r="J429" s="4"/>
      <c r="Q429" s="4"/>
      <c r="R429" s="4"/>
      <c r="S429" s="4"/>
      <c r="T429" s="4"/>
      <c r="U429" s="4"/>
    </row>
    <row r="430" spans="1:21">
      <c r="A430" s="4"/>
      <c r="B430" s="130"/>
      <c r="C430" s="4"/>
      <c r="D430" s="4"/>
      <c r="E430" s="4"/>
      <c r="F430" s="123"/>
      <c r="G430" s="4"/>
      <c r="H430" s="4"/>
      <c r="I430" s="4"/>
      <c r="J430" s="4"/>
      <c r="Q430" s="4"/>
      <c r="R430" s="4"/>
      <c r="S430" s="4"/>
      <c r="T430" s="4"/>
      <c r="U430" s="4"/>
    </row>
    <row r="431" spans="1:21">
      <c r="A431" s="4"/>
      <c r="B431" s="130"/>
      <c r="C431" s="4"/>
      <c r="D431" s="4"/>
      <c r="E431" s="4"/>
      <c r="F431" s="123"/>
      <c r="G431" s="4"/>
      <c r="H431" s="4"/>
      <c r="I431" s="4"/>
      <c r="J431" s="4"/>
      <c r="Q431" s="4"/>
      <c r="R431" s="4"/>
      <c r="S431" s="4"/>
      <c r="T431" s="4"/>
      <c r="U431" s="4"/>
    </row>
    <row r="432" spans="1:21">
      <c r="A432" s="4"/>
      <c r="B432" s="130"/>
      <c r="C432" s="4"/>
      <c r="D432" s="4"/>
      <c r="E432" s="4"/>
      <c r="F432" s="123"/>
      <c r="G432" s="4"/>
      <c r="H432" s="4"/>
      <c r="I432" s="4"/>
      <c r="J432" s="4"/>
      <c r="Q432" s="4"/>
      <c r="R432" s="4"/>
      <c r="S432" s="4"/>
      <c r="T432" s="4"/>
      <c r="U432" s="4"/>
    </row>
    <row r="433" spans="1:21">
      <c r="A433" s="4"/>
      <c r="B433" s="130"/>
      <c r="C433" s="4"/>
      <c r="D433" s="4"/>
      <c r="E433" s="4"/>
      <c r="F433" s="123"/>
      <c r="G433" s="4"/>
      <c r="H433" s="4"/>
      <c r="I433" s="4"/>
      <c r="J433" s="4"/>
      <c r="Q433" s="4"/>
      <c r="R433" s="4"/>
      <c r="S433" s="4"/>
      <c r="T433" s="4"/>
      <c r="U433" s="4"/>
    </row>
    <row r="434" spans="1:21">
      <c r="A434" s="4"/>
      <c r="B434" s="130"/>
      <c r="C434" s="4"/>
      <c r="D434" s="4"/>
      <c r="E434" s="4"/>
      <c r="F434" s="123"/>
      <c r="G434" s="4"/>
      <c r="H434" s="4"/>
      <c r="I434" s="4"/>
      <c r="J434" s="4"/>
      <c r="Q434" s="4"/>
      <c r="R434" s="4"/>
      <c r="S434" s="4"/>
      <c r="T434" s="4"/>
      <c r="U434" s="4"/>
    </row>
    <row r="435" spans="1:21">
      <c r="A435" s="4"/>
      <c r="B435" s="130"/>
      <c r="C435" s="4"/>
      <c r="D435" s="4"/>
      <c r="E435" s="4"/>
      <c r="F435" s="123"/>
      <c r="G435" s="4"/>
      <c r="H435" s="4"/>
      <c r="I435" s="4"/>
      <c r="J435" s="4"/>
      <c r="Q435" s="4"/>
      <c r="R435" s="4"/>
      <c r="S435" s="4"/>
      <c r="T435" s="4"/>
      <c r="U435" s="4"/>
    </row>
    <row r="436" spans="1:21">
      <c r="A436" s="4"/>
      <c r="B436" s="130"/>
      <c r="C436" s="4"/>
      <c r="D436" s="4"/>
      <c r="E436" s="4"/>
      <c r="F436" s="123"/>
      <c r="G436" s="4"/>
      <c r="H436" s="4"/>
      <c r="I436" s="4"/>
      <c r="J436" s="4"/>
      <c r="Q436" s="4"/>
      <c r="R436" s="4"/>
      <c r="S436" s="4"/>
      <c r="T436" s="4"/>
      <c r="U436" s="4"/>
    </row>
    <row r="437" spans="1:21">
      <c r="A437" s="4"/>
      <c r="B437" s="130"/>
      <c r="C437" s="4"/>
      <c r="D437" s="4"/>
      <c r="E437" s="4"/>
      <c r="F437" s="123"/>
      <c r="G437" s="4"/>
      <c r="H437" s="4"/>
      <c r="I437" s="4"/>
      <c r="J437" s="4"/>
      <c r="Q437" s="4"/>
      <c r="R437" s="4"/>
      <c r="S437" s="4"/>
      <c r="T437" s="4"/>
      <c r="U437" s="4"/>
    </row>
    <row r="438" spans="1:21">
      <c r="A438" s="4"/>
      <c r="B438" s="130"/>
      <c r="C438" s="4"/>
      <c r="D438" s="4"/>
      <c r="E438" s="4"/>
      <c r="F438" s="123"/>
      <c r="G438" s="4"/>
      <c r="H438" s="4"/>
      <c r="I438" s="4"/>
      <c r="J438" s="4"/>
      <c r="Q438" s="4"/>
      <c r="R438" s="4"/>
      <c r="S438" s="4"/>
      <c r="T438" s="4"/>
      <c r="U438" s="4"/>
    </row>
    <row r="439" spans="1:21">
      <c r="A439" s="4"/>
      <c r="B439" s="130"/>
      <c r="C439" s="4"/>
      <c r="D439" s="4"/>
      <c r="E439" s="4"/>
      <c r="F439" s="123"/>
      <c r="G439" s="4"/>
      <c r="H439" s="4"/>
      <c r="I439" s="4"/>
      <c r="J439" s="4"/>
      <c r="Q439" s="4"/>
      <c r="R439" s="4"/>
      <c r="S439" s="4"/>
      <c r="T439" s="4"/>
      <c r="U439" s="4"/>
    </row>
    <row r="440" spans="1:21">
      <c r="A440" s="4"/>
      <c r="B440" s="130"/>
      <c r="C440" s="4"/>
      <c r="D440" s="4"/>
      <c r="E440" s="4"/>
      <c r="F440" s="123"/>
      <c r="G440" s="4"/>
      <c r="H440" s="4"/>
      <c r="I440" s="4"/>
      <c r="J440" s="4"/>
      <c r="Q440" s="4"/>
      <c r="R440" s="4"/>
      <c r="S440" s="4"/>
      <c r="T440" s="4"/>
      <c r="U440" s="4"/>
    </row>
    <row r="441" spans="1:21">
      <c r="A441" s="4"/>
      <c r="B441" s="130"/>
      <c r="C441" s="4"/>
      <c r="D441" s="4"/>
      <c r="E441" s="4"/>
      <c r="F441" s="123"/>
      <c r="G441" s="4"/>
      <c r="H441" s="4"/>
      <c r="I441" s="4"/>
      <c r="J441" s="4"/>
      <c r="Q441" s="4"/>
      <c r="R441" s="4"/>
      <c r="S441" s="4"/>
      <c r="T441" s="4"/>
      <c r="U441" s="4"/>
    </row>
    <row r="442" spans="1:21">
      <c r="A442" s="4"/>
      <c r="B442" s="130"/>
      <c r="C442" s="4"/>
      <c r="D442" s="4"/>
      <c r="E442" s="4"/>
      <c r="F442" s="123"/>
      <c r="G442" s="4"/>
      <c r="H442" s="4"/>
      <c r="I442" s="4"/>
      <c r="J442" s="4"/>
      <c r="Q442" s="4"/>
      <c r="R442" s="4"/>
      <c r="S442" s="4"/>
      <c r="T442" s="4"/>
      <c r="U442" s="4"/>
    </row>
    <row r="443" spans="1:21">
      <c r="A443" s="4"/>
      <c r="B443" s="130"/>
      <c r="C443" s="4"/>
      <c r="D443" s="4"/>
      <c r="E443" s="4"/>
      <c r="F443" s="123"/>
      <c r="G443" s="4"/>
      <c r="H443" s="4"/>
      <c r="I443" s="4"/>
      <c r="J443" s="4"/>
      <c r="Q443" s="4"/>
      <c r="R443" s="4"/>
      <c r="S443" s="4"/>
      <c r="T443" s="4"/>
      <c r="U443" s="4"/>
    </row>
    <row r="444" spans="1:21">
      <c r="A444" s="4"/>
      <c r="B444" s="130"/>
      <c r="C444" s="4"/>
      <c r="D444" s="4"/>
      <c r="E444" s="4"/>
      <c r="F444" s="123"/>
      <c r="G444" s="4"/>
      <c r="H444" s="4"/>
      <c r="I444" s="4"/>
      <c r="J444" s="4"/>
      <c r="Q444" s="4"/>
      <c r="R444" s="4"/>
      <c r="S444" s="4"/>
      <c r="T444" s="4"/>
      <c r="U444" s="4"/>
    </row>
    <row r="445" spans="1:21">
      <c r="A445" s="4"/>
      <c r="B445" s="130"/>
      <c r="C445" s="4"/>
      <c r="D445" s="4"/>
      <c r="E445" s="4"/>
      <c r="F445" s="123"/>
      <c r="G445" s="4"/>
      <c r="H445" s="4"/>
      <c r="I445" s="4"/>
      <c r="J445" s="4"/>
      <c r="Q445" s="4"/>
      <c r="R445" s="4"/>
      <c r="S445" s="4"/>
      <c r="T445" s="4"/>
      <c r="U445" s="4"/>
    </row>
    <row r="446" spans="1:21">
      <c r="A446" s="4"/>
      <c r="B446" s="130"/>
      <c r="C446" s="4"/>
      <c r="D446" s="4"/>
      <c r="E446" s="4"/>
      <c r="F446" s="123"/>
      <c r="G446" s="4"/>
      <c r="H446" s="4"/>
      <c r="I446" s="4"/>
      <c r="J446" s="4"/>
      <c r="Q446" s="4"/>
      <c r="R446" s="4"/>
      <c r="S446" s="4"/>
      <c r="T446" s="4"/>
      <c r="U446" s="4"/>
    </row>
    <row r="447" spans="1:21">
      <c r="A447" s="4"/>
      <c r="B447" s="130"/>
      <c r="C447" s="4"/>
      <c r="D447" s="4"/>
      <c r="E447" s="4"/>
      <c r="F447" s="123"/>
      <c r="G447" s="4"/>
      <c r="H447" s="4"/>
      <c r="I447" s="4"/>
      <c r="J447" s="4"/>
      <c r="Q447" s="4"/>
      <c r="R447" s="4"/>
      <c r="S447" s="4"/>
      <c r="T447" s="4"/>
      <c r="U447" s="4"/>
    </row>
    <row r="448" spans="1:21">
      <c r="A448" s="4"/>
      <c r="B448" s="130"/>
      <c r="C448" s="4"/>
      <c r="D448" s="4"/>
      <c r="E448" s="4"/>
      <c r="F448" s="123"/>
      <c r="G448" s="4"/>
      <c r="H448" s="4"/>
      <c r="I448" s="4"/>
      <c r="J448" s="4"/>
      <c r="Q448" s="4"/>
      <c r="R448" s="4"/>
      <c r="S448" s="4"/>
      <c r="T448" s="4"/>
      <c r="U448" s="4"/>
    </row>
    <row r="449" spans="1:21">
      <c r="A449" s="4"/>
      <c r="B449" s="130"/>
      <c r="C449" s="4"/>
      <c r="D449" s="4"/>
      <c r="E449" s="4"/>
      <c r="F449" s="123"/>
      <c r="G449" s="4"/>
      <c r="H449" s="4"/>
      <c r="I449" s="4"/>
      <c r="J449" s="4"/>
      <c r="Q449" s="4"/>
      <c r="R449" s="4"/>
      <c r="S449" s="4"/>
      <c r="T449" s="4"/>
      <c r="U449" s="4"/>
    </row>
    <row r="450" spans="1:21">
      <c r="A450" s="4"/>
      <c r="B450" s="130"/>
      <c r="C450" s="4"/>
      <c r="D450" s="4"/>
      <c r="E450" s="4"/>
      <c r="F450" s="123"/>
      <c r="G450" s="4"/>
      <c r="H450" s="4"/>
      <c r="I450" s="4"/>
      <c r="J450" s="4"/>
      <c r="Q450" s="4"/>
      <c r="R450" s="4"/>
      <c r="S450" s="4"/>
      <c r="T450" s="4"/>
      <c r="U450" s="4"/>
    </row>
    <row r="451" spans="1:21">
      <c r="A451" s="4"/>
      <c r="B451" s="130"/>
      <c r="C451" s="4"/>
      <c r="D451" s="4"/>
      <c r="E451" s="4"/>
      <c r="F451" s="123"/>
      <c r="G451" s="4"/>
      <c r="H451" s="4"/>
      <c r="I451" s="4"/>
      <c r="J451" s="4"/>
      <c r="Q451" s="4"/>
      <c r="R451" s="4"/>
      <c r="S451" s="4"/>
      <c r="T451" s="4"/>
      <c r="U451" s="4"/>
    </row>
    <row r="452" spans="1:21">
      <c r="A452" s="4"/>
      <c r="B452" s="130"/>
      <c r="C452" s="4"/>
      <c r="D452" s="4"/>
      <c r="E452" s="4"/>
      <c r="F452" s="123"/>
      <c r="G452" s="4"/>
      <c r="H452" s="4"/>
      <c r="I452" s="4"/>
      <c r="J452" s="4"/>
      <c r="Q452" s="4"/>
      <c r="R452" s="4"/>
      <c r="S452" s="4"/>
      <c r="T452" s="4"/>
      <c r="U452" s="4"/>
    </row>
    <row r="453" spans="1:21">
      <c r="A453" s="4"/>
      <c r="B453" s="130"/>
      <c r="C453" s="4"/>
      <c r="D453" s="4"/>
      <c r="E453" s="4"/>
      <c r="F453" s="123"/>
      <c r="G453" s="4"/>
      <c r="H453" s="4"/>
      <c r="I453" s="4"/>
      <c r="J453" s="4"/>
      <c r="Q453" s="4"/>
      <c r="R453" s="4"/>
      <c r="S453" s="4"/>
      <c r="T453" s="4"/>
      <c r="U453" s="4"/>
    </row>
    <row r="454" spans="1:21">
      <c r="A454" s="4"/>
      <c r="B454" s="130"/>
      <c r="C454" s="4"/>
      <c r="D454" s="4"/>
      <c r="E454" s="4"/>
      <c r="F454" s="123"/>
      <c r="G454" s="4"/>
      <c r="H454" s="4"/>
      <c r="I454" s="4"/>
      <c r="J454" s="4"/>
      <c r="Q454" s="4"/>
      <c r="R454" s="4"/>
      <c r="S454" s="4"/>
      <c r="T454" s="4"/>
      <c r="U454" s="4"/>
    </row>
    <row r="455" spans="1:21">
      <c r="A455" s="4"/>
      <c r="B455" s="130"/>
      <c r="C455" s="4"/>
      <c r="D455" s="4"/>
      <c r="E455" s="4"/>
      <c r="F455" s="123"/>
      <c r="G455" s="4"/>
      <c r="H455" s="4"/>
      <c r="I455" s="4"/>
      <c r="J455" s="4"/>
      <c r="Q455" s="4"/>
      <c r="R455" s="4"/>
      <c r="S455" s="4"/>
      <c r="T455" s="4"/>
      <c r="U455" s="4"/>
    </row>
    <row r="456" spans="1:21">
      <c r="A456" s="4"/>
      <c r="B456" s="130"/>
      <c r="C456" s="4"/>
      <c r="D456" s="4"/>
      <c r="E456" s="4"/>
      <c r="F456" s="123"/>
      <c r="G456" s="4"/>
      <c r="H456" s="4"/>
      <c r="I456" s="4"/>
      <c r="J456" s="4"/>
      <c r="Q456" s="4"/>
      <c r="R456" s="4"/>
      <c r="S456" s="4"/>
      <c r="T456" s="4"/>
      <c r="U456" s="4"/>
    </row>
    <row r="457" spans="1:21">
      <c r="A457" s="4"/>
      <c r="B457" s="130"/>
      <c r="C457" s="4"/>
      <c r="D457" s="4"/>
      <c r="E457" s="4"/>
      <c r="F457" s="123"/>
      <c r="G457" s="4"/>
      <c r="H457" s="4"/>
      <c r="I457" s="4"/>
      <c r="J457" s="4"/>
      <c r="Q457" s="4"/>
      <c r="R457" s="4"/>
      <c r="S457" s="4"/>
      <c r="T457" s="4"/>
      <c r="U457" s="4"/>
    </row>
    <row r="458" spans="1:21">
      <c r="A458" s="4"/>
      <c r="B458" s="130"/>
      <c r="C458" s="4"/>
      <c r="D458" s="4"/>
      <c r="E458" s="4"/>
      <c r="F458" s="123"/>
      <c r="G458" s="4"/>
      <c r="H458" s="4"/>
      <c r="I458" s="4"/>
      <c r="J458" s="4"/>
      <c r="Q458" s="4"/>
      <c r="R458" s="4"/>
      <c r="S458" s="4"/>
      <c r="T458" s="4"/>
      <c r="U458" s="4"/>
    </row>
    <row r="459" spans="1:21">
      <c r="A459" s="4"/>
      <c r="B459" s="130"/>
      <c r="C459" s="4"/>
      <c r="D459" s="4"/>
      <c r="E459" s="4"/>
      <c r="F459" s="123"/>
      <c r="G459" s="4"/>
      <c r="H459" s="4"/>
      <c r="I459" s="4"/>
      <c r="J459" s="4"/>
      <c r="Q459" s="4"/>
      <c r="R459" s="4"/>
      <c r="S459" s="4"/>
      <c r="T459" s="4"/>
      <c r="U459" s="4"/>
    </row>
    <row r="460" spans="1:21">
      <c r="A460" s="4"/>
      <c r="B460" s="130"/>
      <c r="C460" s="4"/>
      <c r="D460" s="4"/>
      <c r="E460" s="4"/>
      <c r="F460" s="123"/>
      <c r="G460" s="4"/>
      <c r="H460" s="4"/>
      <c r="I460" s="4"/>
      <c r="J460" s="4"/>
      <c r="Q460" s="4"/>
      <c r="R460" s="4"/>
      <c r="S460" s="4"/>
      <c r="T460" s="4"/>
      <c r="U460" s="4"/>
    </row>
    <row r="461" spans="1:21">
      <c r="A461" s="4"/>
      <c r="B461" s="130"/>
      <c r="C461" s="4"/>
      <c r="D461" s="4"/>
      <c r="E461" s="4"/>
      <c r="F461" s="123"/>
      <c r="G461" s="4"/>
      <c r="H461" s="4"/>
      <c r="I461" s="4"/>
      <c r="J461" s="4"/>
      <c r="Q461" s="4"/>
      <c r="R461" s="4"/>
      <c r="S461" s="4"/>
      <c r="T461" s="4"/>
      <c r="U461" s="4"/>
    </row>
    <row r="462" spans="1:21">
      <c r="A462" s="4"/>
      <c r="B462" s="130"/>
      <c r="C462" s="4"/>
      <c r="D462" s="4"/>
      <c r="E462" s="4"/>
      <c r="F462" s="123"/>
      <c r="G462" s="4"/>
      <c r="H462" s="4"/>
      <c r="I462" s="4"/>
      <c r="J462" s="4"/>
      <c r="Q462" s="4"/>
      <c r="R462" s="4"/>
      <c r="S462" s="4"/>
      <c r="T462" s="4"/>
      <c r="U462" s="4"/>
    </row>
    <row r="463" spans="1:21">
      <c r="A463" s="4"/>
      <c r="B463" s="130"/>
      <c r="C463" s="4"/>
      <c r="D463" s="4"/>
      <c r="E463" s="4"/>
      <c r="F463" s="123"/>
      <c r="G463" s="4"/>
      <c r="H463" s="4"/>
      <c r="I463" s="4"/>
      <c r="J463" s="4"/>
      <c r="Q463" s="4"/>
      <c r="R463" s="4"/>
      <c r="S463" s="4"/>
      <c r="T463" s="4"/>
      <c r="U463" s="4"/>
    </row>
    <row r="464" spans="1:21">
      <c r="A464" s="4"/>
      <c r="B464" s="130"/>
      <c r="C464" s="4"/>
      <c r="D464" s="4"/>
      <c r="E464" s="4"/>
      <c r="F464" s="123"/>
      <c r="G464" s="4"/>
      <c r="H464" s="4"/>
      <c r="I464" s="4"/>
      <c r="J464" s="4"/>
      <c r="Q464" s="4"/>
      <c r="R464" s="4"/>
      <c r="S464" s="4"/>
      <c r="T464" s="4"/>
      <c r="U464" s="4"/>
    </row>
    <row r="465" spans="1:21">
      <c r="A465" s="4"/>
      <c r="B465" s="130"/>
      <c r="C465" s="4"/>
      <c r="D465" s="4"/>
      <c r="E465" s="4"/>
      <c r="F465" s="123"/>
      <c r="G465" s="4"/>
      <c r="H465" s="4"/>
      <c r="I465" s="4"/>
      <c r="J465" s="4"/>
      <c r="Q465" s="4"/>
      <c r="R465" s="4"/>
      <c r="S465" s="4"/>
      <c r="T465" s="4"/>
      <c r="U465" s="4"/>
    </row>
    <row r="466" spans="1:21">
      <c r="A466" s="4"/>
      <c r="B466" s="130"/>
      <c r="C466" s="4"/>
      <c r="D466" s="4"/>
      <c r="E466" s="4"/>
      <c r="F466" s="123"/>
      <c r="G466" s="4"/>
      <c r="H466" s="4"/>
      <c r="I466" s="4"/>
      <c r="J466" s="4"/>
      <c r="Q466" s="4"/>
      <c r="R466" s="4"/>
      <c r="S466" s="4"/>
      <c r="T466" s="4"/>
      <c r="U466" s="4"/>
    </row>
    <row r="467" spans="1:21">
      <c r="A467" s="4"/>
      <c r="B467" s="130"/>
      <c r="C467" s="4"/>
      <c r="D467" s="4"/>
      <c r="E467" s="4"/>
      <c r="F467" s="123"/>
      <c r="G467" s="4"/>
      <c r="H467" s="4"/>
      <c r="I467" s="4"/>
      <c r="J467" s="4"/>
      <c r="Q467" s="4"/>
      <c r="R467" s="4"/>
      <c r="S467" s="4"/>
      <c r="T467" s="4"/>
      <c r="U467" s="4"/>
    </row>
    <row r="468" spans="1:21">
      <c r="A468" s="4"/>
      <c r="B468" s="130"/>
      <c r="C468" s="4"/>
      <c r="D468" s="4"/>
      <c r="E468" s="4"/>
      <c r="F468" s="123"/>
      <c r="G468" s="4"/>
      <c r="H468" s="4"/>
      <c r="I468" s="4"/>
      <c r="J468" s="4"/>
      <c r="Q468" s="4"/>
      <c r="R468" s="4"/>
      <c r="S468" s="4"/>
      <c r="T468" s="4"/>
      <c r="U468" s="4"/>
    </row>
    <row r="469" spans="1:21">
      <c r="A469" s="4"/>
      <c r="B469" s="130"/>
      <c r="C469" s="4"/>
      <c r="D469" s="4"/>
      <c r="E469" s="4"/>
      <c r="F469" s="123"/>
      <c r="G469" s="4"/>
      <c r="H469" s="4"/>
      <c r="I469" s="4"/>
      <c r="J469" s="4"/>
      <c r="Q469" s="4"/>
      <c r="R469" s="4"/>
      <c r="S469" s="4"/>
      <c r="T469" s="4"/>
      <c r="U469" s="4"/>
    </row>
    <row r="470" spans="1:21">
      <c r="A470" s="4"/>
      <c r="B470" s="130"/>
      <c r="C470" s="4"/>
      <c r="D470" s="4"/>
      <c r="E470" s="4"/>
      <c r="F470" s="123"/>
      <c r="G470" s="4"/>
      <c r="H470" s="4"/>
      <c r="I470" s="4"/>
      <c r="J470" s="4"/>
      <c r="Q470" s="4"/>
      <c r="R470" s="4"/>
      <c r="S470" s="4"/>
      <c r="T470" s="4"/>
      <c r="U470" s="4"/>
    </row>
    <row r="471" spans="1:21">
      <c r="A471" s="4"/>
      <c r="B471" s="130"/>
      <c r="C471" s="4"/>
      <c r="D471" s="4"/>
      <c r="E471" s="4"/>
      <c r="F471" s="123"/>
      <c r="G471" s="4"/>
      <c r="H471" s="4"/>
      <c r="I471" s="4"/>
      <c r="J471" s="4"/>
      <c r="Q471" s="4"/>
      <c r="R471" s="4"/>
      <c r="S471" s="4"/>
      <c r="T471" s="4"/>
      <c r="U471" s="4"/>
    </row>
    <row r="472" spans="1:21">
      <c r="A472" s="4"/>
      <c r="B472" s="130"/>
      <c r="C472" s="4"/>
      <c r="D472" s="4"/>
      <c r="E472" s="4"/>
      <c r="F472" s="123"/>
      <c r="G472" s="4"/>
      <c r="H472" s="4"/>
      <c r="I472" s="4"/>
      <c r="J472" s="4"/>
      <c r="Q472" s="4"/>
      <c r="R472" s="4"/>
      <c r="S472" s="4"/>
      <c r="T472" s="4"/>
      <c r="U472" s="4"/>
    </row>
    <row r="473" spans="1:21">
      <c r="A473" s="4"/>
      <c r="B473" s="130"/>
      <c r="C473" s="4"/>
      <c r="D473" s="4"/>
      <c r="E473" s="4"/>
      <c r="F473" s="123"/>
      <c r="G473" s="4"/>
      <c r="H473" s="4"/>
      <c r="I473" s="4"/>
      <c r="J473" s="4"/>
      <c r="Q473" s="4"/>
      <c r="R473" s="4"/>
      <c r="S473" s="4"/>
      <c r="T473" s="4"/>
      <c r="U473" s="4"/>
    </row>
    <row r="474" spans="1:21">
      <c r="A474" s="4"/>
      <c r="B474" s="130"/>
      <c r="C474" s="4"/>
      <c r="D474" s="4"/>
      <c r="E474" s="4"/>
      <c r="F474" s="123"/>
      <c r="G474" s="4"/>
      <c r="H474" s="4"/>
      <c r="I474" s="4"/>
      <c r="J474" s="4"/>
      <c r="Q474" s="4"/>
      <c r="R474" s="4"/>
      <c r="S474" s="4"/>
      <c r="T474" s="4"/>
      <c r="U474" s="4"/>
    </row>
    <row r="475" spans="1:21">
      <c r="A475" s="4"/>
      <c r="B475" s="130"/>
      <c r="C475" s="4"/>
      <c r="D475" s="4"/>
      <c r="E475" s="4"/>
      <c r="F475" s="123"/>
      <c r="G475" s="4"/>
      <c r="H475" s="4"/>
      <c r="I475" s="4"/>
      <c r="J475" s="4"/>
      <c r="Q475" s="4"/>
      <c r="R475" s="4"/>
      <c r="S475" s="4"/>
      <c r="T475" s="4"/>
      <c r="U475" s="4"/>
    </row>
    <row r="476" spans="1:21">
      <c r="A476" s="4"/>
      <c r="B476" s="130"/>
      <c r="C476" s="4"/>
      <c r="D476" s="4"/>
      <c r="E476" s="4"/>
      <c r="F476" s="123"/>
      <c r="G476" s="4"/>
      <c r="H476" s="4"/>
      <c r="I476" s="4"/>
      <c r="J476" s="4"/>
      <c r="Q476" s="4"/>
      <c r="R476" s="4"/>
      <c r="S476" s="4"/>
      <c r="T476" s="4"/>
      <c r="U476" s="4"/>
    </row>
    <row r="477" spans="1:21">
      <c r="A477" s="4"/>
      <c r="B477" s="130"/>
      <c r="C477" s="4"/>
      <c r="D477" s="4"/>
      <c r="E477" s="4"/>
      <c r="F477" s="123"/>
      <c r="G477" s="4"/>
      <c r="H477" s="4"/>
      <c r="I477" s="4"/>
      <c r="J477" s="4"/>
      <c r="Q477" s="4"/>
      <c r="R477" s="4"/>
      <c r="S477" s="4"/>
      <c r="T477" s="4"/>
      <c r="U477" s="4"/>
    </row>
    <row r="478" spans="1:21">
      <c r="A478" s="4"/>
      <c r="B478" s="130"/>
      <c r="C478" s="4"/>
      <c r="D478" s="4"/>
      <c r="E478" s="4"/>
      <c r="F478" s="123"/>
      <c r="G478" s="4"/>
      <c r="H478" s="4"/>
      <c r="I478" s="4"/>
      <c r="J478" s="4"/>
      <c r="Q478" s="4"/>
      <c r="R478" s="4"/>
      <c r="S478" s="4"/>
      <c r="T478" s="4"/>
      <c r="U478" s="4"/>
    </row>
    <row r="479" spans="1:21">
      <c r="A479" s="4"/>
      <c r="B479" s="130"/>
      <c r="C479" s="4"/>
      <c r="D479" s="4"/>
      <c r="E479" s="4"/>
      <c r="F479" s="123"/>
      <c r="G479" s="4"/>
      <c r="H479" s="4"/>
      <c r="I479" s="4"/>
      <c r="J479" s="4"/>
      <c r="Q479" s="4"/>
      <c r="R479" s="4"/>
      <c r="S479" s="4"/>
      <c r="T479" s="4"/>
      <c r="U479" s="4"/>
    </row>
    <row r="480" spans="1:21">
      <c r="A480" s="4"/>
      <c r="B480" s="130"/>
      <c r="C480" s="4"/>
      <c r="D480" s="4"/>
      <c r="E480" s="4"/>
      <c r="F480" s="123"/>
      <c r="G480" s="4"/>
      <c r="H480" s="4"/>
      <c r="I480" s="4"/>
      <c r="J480" s="4"/>
      <c r="Q480" s="4"/>
      <c r="R480" s="4"/>
      <c r="S480" s="4"/>
      <c r="T480" s="4"/>
      <c r="U480" s="4"/>
    </row>
    <row r="481" spans="1:21">
      <c r="A481" s="4"/>
      <c r="B481" s="130"/>
      <c r="C481" s="4"/>
      <c r="D481" s="4"/>
      <c r="E481" s="4"/>
      <c r="F481" s="123"/>
      <c r="G481" s="4"/>
      <c r="H481" s="4"/>
      <c r="I481" s="4"/>
      <c r="J481" s="4"/>
      <c r="Q481" s="4"/>
      <c r="R481" s="4"/>
      <c r="S481" s="4"/>
      <c r="T481" s="4"/>
      <c r="U481" s="4"/>
    </row>
    <row r="482" spans="1:21">
      <c r="A482" s="4"/>
      <c r="B482" s="130"/>
      <c r="C482" s="4"/>
      <c r="D482" s="4"/>
      <c r="E482" s="4"/>
      <c r="F482" s="123"/>
      <c r="G482" s="4"/>
      <c r="H482" s="4"/>
      <c r="I482" s="4"/>
      <c r="J482" s="4"/>
      <c r="Q482" s="4"/>
      <c r="R482" s="4"/>
      <c r="S482" s="4"/>
      <c r="T482" s="4"/>
      <c r="U482" s="4"/>
    </row>
    <row r="483" spans="1:21">
      <c r="A483" s="4"/>
      <c r="B483" s="130"/>
      <c r="C483" s="4"/>
      <c r="D483" s="4"/>
      <c r="E483" s="4"/>
      <c r="F483" s="123"/>
      <c r="G483" s="4"/>
      <c r="H483" s="4"/>
      <c r="I483" s="4"/>
      <c r="J483" s="4"/>
      <c r="Q483" s="4"/>
      <c r="R483" s="4"/>
      <c r="S483" s="4"/>
      <c r="T483" s="4"/>
      <c r="U483" s="4"/>
    </row>
    <row r="484" spans="1:21">
      <c r="A484" s="4"/>
      <c r="B484" s="130"/>
      <c r="C484" s="4"/>
      <c r="D484" s="4"/>
      <c r="E484" s="4"/>
      <c r="F484" s="123"/>
      <c r="G484" s="4"/>
      <c r="H484" s="4"/>
      <c r="I484" s="4"/>
      <c r="J484" s="4"/>
      <c r="Q484" s="4"/>
      <c r="R484" s="4"/>
      <c r="S484" s="4"/>
      <c r="T484" s="4"/>
      <c r="U484" s="4"/>
    </row>
    <row r="485" spans="1:21">
      <c r="A485" s="4"/>
      <c r="B485" s="130"/>
      <c r="C485" s="4"/>
      <c r="D485" s="4"/>
      <c r="E485" s="4"/>
      <c r="F485" s="123"/>
      <c r="G485" s="4"/>
      <c r="H485" s="4"/>
      <c r="I485" s="4"/>
      <c r="J485" s="4"/>
      <c r="Q485" s="4"/>
      <c r="R485" s="4"/>
      <c r="S485" s="4"/>
      <c r="T485" s="4"/>
      <c r="U485" s="4"/>
    </row>
    <row r="486" spans="1:21">
      <c r="A486" s="4"/>
      <c r="B486" s="130"/>
      <c r="C486" s="4"/>
      <c r="D486" s="4"/>
      <c r="E486" s="4"/>
      <c r="F486" s="123"/>
      <c r="G486" s="4"/>
      <c r="H486" s="4"/>
      <c r="I486" s="4"/>
      <c r="J486" s="4"/>
      <c r="Q486" s="4"/>
      <c r="R486" s="4"/>
      <c r="S486" s="4"/>
      <c r="T486" s="4"/>
      <c r="U486" s="4"/>
    </row>
    <row r="487" spans="1:21">
      <c r="A487" s="4"/>
      <c r="B487" s="130"/>
      <c r="C487" s="4"/>
      <c r="D487" s="4"/>
      <c r="E487" s="4"/>
      <c r="F487" s="123"/>
      <c r="G487" s="4"/>
      <c r="H487" s="4"/>
      <c r="I487" s="4"/>
      <c r="J487" s="4"/>
      <c r="Q487" s="4"/>
      <c r="R487" s="4"/>
      <c r="S487" s="4"/>
      <c r="T487" s="4"/>
      <c r="U487" s="4"/>
    </row>
    <row r="488" spans="1:21">
      <c r="A488" s="4"/>
      <c r="B488" s="130"/>
      <c r="C488" s="4"/>
      <c r="D488" s="4"/>
      <c r="E488" s="4"/>
      <c r="F488" s="123"/>
      <c r="G488" s="4"/>
      <c r="H488" s="4"/>
      <c r="I488" s="4"/>
      <c r="J488" s="4"/>
      <c r="Q488" s="4"/>
      <c r="R488" s="4"/>
      <c r="S488" s="4"/>
      <c r="T488" s="4"/>
      <c r="U488" s="4"/>
    </row>
    <row r="489" spans="1:21">
      <c r="A489" s="4"/>
      <c r="B489" s="130"/>
      <c r="C489" s="4"/>
      <c r="D489" s="4"/>
      <c r="E489" s="4"/>
      <c r="F489" s="123"/>
      <c r="G489" s="4"/>
      <c r="H489" s="4"/>
      <c r="I489" s="4"/>
      <c r="J489" s="4"/>
      <c r="Q489" s="4"/>
      <c r="R489" s="4"/>
      <c r="S489" s="4"/>
      <c r="T489" s="4"/>
      <c r="U489" s="4"/>
    </row>
    <row r="490" spans="1:21">
      <c r="A490" s="4"/>
      <c r="B490" s="130"/>
      <c r="C490" s="4"/>
      <c r="D490" s="4"/>
      <c r="E490" s="4"/>
      <c r="F490" s="123"/>
      <c r="G490" s="4"/>
      <c r="H490" s="4"/>
      <c r="I490" s="4"/>
      <c r="J490" s="4"/>
      <c r="Q490" s="4"/>
      <c r="R490" s="4"/>
      <c r="S490" s="4"/>
      <c r="T490" s="4"/>
      <c r="U490" s="4"/>
    </row>
    <row r="491" spans="1:21">
      <c r="A491" s="4"/>
      <c r="B491" s="130"/>
      <c r="C491" s="4"/>
      <c r="D491" s="4"/>
      <c r="E491" s="4"/>
      <c r="F491" s="123"/>
      <c r="G491" s="4"/>
      <c r="H491" s="4"/>
      <c r="I491" s="4"/>
      <c r="J491" s="4"/>
      <c r="Q491" s="4"/>
      <c r="R491" s="4"/>
      <c r="S491" s="4"/>
      <c r="T491" s="4"/>
      <c r="U491" s="4"/>
    </row>
    <row r="492" spans="1:21">
      <c r="A492" s="4"/>
      <c r="B492" s="130"/>
      <c r="C492" s="4"/>
      <c r="D492" s="4"/>
      <c r="E492" s="4"/>
      <c r="F492" s="123"/>
      <c r="G492" s="4"/>
      <c r="H492" s="4"/>
      <c r="I492" s="4"/>
      <c r="J492" s="4"/>
      <c r="Q492" s="4"/>
      <c r="R492" s="4"/>
      <c r="S492" s="4"/>
      <c r="T492" s="4"/>
      <c r="U492" s="4"/>
    </row>
    <row r="493" spans="1:21">
      <c r="A493" s="4"/>
      <c r="B493" s="130"/>
      <c r="C493" s="4"/>
      <c r="D493" s="4"/>
      <c r="E493" s="4"/>
      <c r="F493" s="123"/>
      <c r="G493" s="4"/>
      <c r="H493" s="4"/>
      <c r="I493" s="4"/>
      <c r="J493" s="4"/>
      <c r="Q493" s="4"/>
      <c r="R493" s="4"/>
      <c r="S493" s="4"/>
      <c r="T493" s="4"/>
      <c r="U493" s="4"/>
    </row>
    <row r="494" spans="1:21">
      <c r="A494" s="4"/>
      <c r="B494" s="130"/>
      <c r="C494" s="4"/>
      <c r="D494" s="4"/>
      <c r="E494" s="4"/>
      <c r="F494" s="123"/>
      <c r="G494" s="4"/>
      <c r="H494" s="4"/>
      <c r="I494" s="4"/>
      <c r="J494" s="4"/>
      <c r="Q494" s="4"/>
      <c r="R494" s="4"/>
      <c r="S494" s="4"/>
      <c r="T494" s="4"/>
      <c r="U494" s="4"/>
    </row>
    <row r="495" spans="1:21">
      <c r="A495" s="4"/>
      <c r="B495" s="130"/>
      <c r="C495" s="4"/>
      <c r="D495" s="4"/>
      <c r="E495" s="4"/>
      <c r="F495" s="123"/>
      <c r="G495" s="4"/>
      <c r="H495" s="4"/>
      <c r="I495" s="4"/>
      <c r="J495" s="4"/>
      <c r="Q495" s="4"/>
      <c r="R495" s="4"/>
      <c r="S495" s="4"/>
      <c r="T495" s="4"/>
      <c r="U495" s="4"/>
    </row>
    <row r="496" spans="1:21">
      <c r="A496" s="4"/>
      <c r="B496" s="130"/>
      <c r="C496" s="4"/>
      <c r="D496" s="4"/>
      <c r="E496" s="4"/>
      <c r="F496" s="123"/>
      <c r="G496" s="4"/>
      <c r="H496" s="4"/>
      <c r="I496" s="4"/>
      <c r="J496" s="4"/>
      <c r="Q496" s="4"/>
      <c r="R496" s="4"/>
      <c r="S496" s="4"/>
      <c r="T496" s="4"/>
      <c r="U496" s="4"/>
    </row>
    <row r="497" spans="1:21">
      <c r="A497" s="4"/>
      <c r="B497" s="130"/>
      <c r="C497" s="4"/>
      <c r="D497" s="4"/>
      <c r="E497" s="4"/>
      <c r="F497" s="123"/>
      <c r="G497" s="4"/>
      <c r="H497" s="4"/>
      <c r="I497" s="4"/>
      <c r="J497" s="4"/>
      <c r="Q497" s="4"/>
      <c r="R497" s="4"/>
      <c r="S497" s="4"/>
      <c r="T497" s="4"/>
      <c r="U497" s="4"/>
    </row>
    <row r="498" spans="1:21">
      <c r="A498" s="4"/>
      <c r="B498" s="130"/>
      <c r="C498" s="4"/>
      <c r="D498" s="4"/>
      <c r="E498" s="4"/>
      <c r="F498" s="123"/>
      <c r="G498" s="4"/>
      <c r="H498" s="4"/>
      <c r="I498" s="4"/>
      <c r="J498" s="4"/>
      <c r="Q498" s="4"/>
      <c r="R498" s="4"/>
      <c r="S498" s="4"/>
      <c r="T498" s="4"/>
      <c r="U498" s="4"/>
    </row>
    <row r="499" spans="1:21">
      <c r="A499" s="4"/>
      <c r="B499" s="130"/>
      <c r="C499" s="4"/>
      <c r="D499" s="4"/>
      <c r="E499" s="4"/>
      <c r="F499" s="123"/>
      <c r="G499" s="4"/>
      <c r="H499" s="4"/>
      <c r="I499" s="4"/>
      <c r="J499" s="4"/>
      <c r="Q499" s="4"/>
      <c r="R499" s="4"/>
      <c r="S499" s="4"/>
      <c r="T499" s="4"/>
      <c r="U499" s="4"/>
    </row>
    <row r="500" spans="1:21">
      <c r="A500" s="4"/>
      <c r="B500" s="130"/>
      <c r="C500" s="4"/>
      <c r="D500" s="4"/>
      <c r="E500" s="4"/>
      <c r="F500" s="123"/>
      <c r="G500" s="4"/>
      <c r="H500" s="4"/>
      <c r="I500" s="4"/>
      <c r="J500" s="4"/>
      <c r="Q500" s="4"/>
      <c r="R500" s="4"/>
      <c r="S500" s="4"/>
      <c r="T500" s="4"/>
      <c r="U500" s="4"/>
    </row>
    <row r="501" spans="1:21">
      <c r="A501" s="4"/>
      <c r="B501" s="130"/>
      <c r="C501" s="4"/>
      <c r="D501" s="4"/>
      <c r="E501" s="4"/>
      <c r="F501" s="123"/>
      <c r="G501" s="4"/>
      <c r="H501" s="4"/>
      <c r="I501" s="4"/>
      <c r="J501" s="4"/>
      <c r="Q501" s="4"/>
      <c r="R501" s="4"/>
      <c r="S501" s="4"/>
      <c r="T501" s="4"/>
      <c r="U501" s="4"/>
    </row>
    <row r="502" spans="1:21">
      <c r="A502" s="4"/>
      <c r="B502" s="130"/>
      <c r="C502" s="4"/>
      <c r="D502" s="4"/>
      <c r="E502" s="4"/>
      <c r="F502" s="123"/>
      <c r="G502" s="4"/>
      <c r="H502" s="4"/>
      <c r="I502" s="4"/>
      <c r="J502" s="4"/>
      <c r="Q502" s="4"/>
      <c r="R502" s="4"/>
      <c r="S502" s="4"/>
      <c r="T502" s="4"/>
      <c r="U502" s="4"/>
    </row>
    <row r="503" spans="1:21">
      <c r="A503" s="4"/>
      <c r="B503" s="130"/>
      <c r="C503" s="4"/>
      <c r="D503" s="4"/>
      <c r="E503" s="4"/>
      <c r="F503" s="123"/>
      <c r="G503" s="4"/>
      <c r="H503" s="4"/>
      <c r="I503" s="4"/>
      <c r="J503" s="4"/>
      <c r="Q503" s="4"/>
      <c r="R503" s="4"/>
      <c r="S503" s="4"/>
      <c r="T503" s="4"/>
      <c r="U503" s="4"/>
    </row>
    <row r="504" spans="1:21">
      <c r="A504" s="4"/>
      <c r="B504" s="130"/>
      <c r="C504" s="4"/>
      <c r="D504" s="4"/>
      <c r="E504" s="4"/>
      <c r="F504" s="123"/>
      <c r="G504" s="4"/>
      <c r="H504" s="4"/>
      <c r="I504" s="4"/>
      <c r="J504" s="4"/>
      <c r="Q504" s="4"/>
      <c r="R504" s="4"/>
      <c r="S504" s="4"/>
      <c r="T504" s="4"/>
      <c r="U504" s="4"/>
    </row>
    <row r="505" spans="1:21">
      <c r="A505" s="4"/>
      <c r="B505" s="130"/>
      <c r="C505" s="4"/>
      <c r="D505" s="4"/>
      <c r="E505" s="4"/>
      <c r="F505" s="123"/>
      <c r="G505" s="4"/>
      <c r="H505" s="4"/>
      <c r="I505" s="4"/>
      <c r="J505" s="4"/>
      <c r="Q505" s="4"/>
      <c r="R505" s="4"/>
      <c r="S505" s="4"/>
      <c r="T505" s="4"/>
      <c r="U505" s="4"/>
    </row>
    <row r="506" spans="1:21">
      <c r="A506" s="4"/>
      <c r="B506" s="130"/>
      <c r="C506" s="4"/>
      <c r="D506" s="4"/>
      <c r="E506" s="4"/>
      <c r="F506" s="123"/>
      <c r="G506" s="4"/>
      <c r="H506" s="4"/>
      <c r="I506" s="4"/>
      <c r="J506" s="4"/>
      <c r="Q506" s="4"/>
      <c r="R506" s="4"/>
      <c r="S506" s="4"/>
      <c r="T506" s="4"/>
      <c r="U506" s="4"/>
    </row>
    <row r="507" spans="1:21">
      <c r="A507" s="4"/>
      <c r="B507" s="130"/>
      <c r="C507" s="4"/>
      <c r="D507" s="4"/>
      <c r="E507" s="4"/>
      <c r="F507" s="123"/>
      <c r="G507" s="4"/>
      <c r="H507" s="4"/>
      <c r="I507" s="4"/>
      <c r="J507" s="4"/>
      <c r="Q507" s="4"/>
      <c r="R507" s="4"/>
      <c r="S507" s="4"/>
      <c r="T507" s="4"/>
      <c r="U507" s="4"/>
    </row>
    <row r="508" spans="1:21">
      <c r="A508" s="4"/>
      <c r="B508" s="130"/>
      <c r="C508" s="4"/>
      <c r="D508" s="4"/>
      <c r="E508" s="4"/>
      <c r="F508" s="123"/>
      <c r="G508" s="4"/>
      <c r="H508" s="4"/>
      <c r="I508" s="4"/>
      <c r="J508" s="4"/>
      <c r="Q508" s="4"/>
      <c r="R508" s="4"/>
      <c r="S508" s="4"/>
      <c r="T508" s="4"/>
      <c r="U508" s="4"/>
    </row>
    <row r="509" spans="1:21">
      <c r="A509" s="4"/>
      <c r="B509" s="130"/>
      <c r="C509" s="4"/>
      <c r="D509" s="4"/>
      <c r="E509" s="4"/>
      <c r="F509" s="123"/>
      <c r="G509" s="4"/>
      <c r="H509" s="4"/>
      <c r="I509" s="4"/>
      <c r="J509" s="4"/>
      <c r="Q509" s="4"/>
      <c r="R509" s="4"/>
      <c r="S509" s="4"/>
      <c r="T509" s="4"/>
      <c r="U509" s="4"/>
    </row>
    <row r="510" spans="1:21">
      <c r="A510" s="4"/>
      <c r="B510" s="130"/>
      <c r="C510" s="4"/>
      <c r="D510" s="4"/>
      <c r="E510" s="4"/>
      <c r="F510" s="123"/>
      <c r="G510" s="4"/>
      <c r="H510" s="4"/>
      <c r="I510" s="4"/>
      <c r="J510" s="4"/>
      <c r="Q510" s="4"/>
      <c r="R510" s="4"/>
      <c r="S510" s="4"/>
      <c r="T510" s="4"/>
      <c r="U510" s="4"/>
    </row>
    <row r="511" spans="1:21">
      <c r="A511" s="4"/>
      <c r="B511" s="130"/>
      <c r="C511" s="4"/>
      <c r="D511" s="4"/>
      <c r="E511" s="4"/>
      <c r="F511" s="123"/>
      <c r="G511" s="4"/>
      <c r="H511" s="4"/>
      <c r="I511" s="4"/>
      <c r="J511" s="4"/>
      <c r="Q511" s="4"/>
      <c r="R511" s="4"/>
      <c r="S511" s="4"/>
      <c r="T511" s="4"/>
      <c r="U511" s="4"/>
    </row>
    <row r="512" spans="1:21">
      <c r="A512" s="4"/>
      <c r="B512" s="130"/>
      <c r="C512" s="4"/>
      <c r="D512" s="4"/>
      <c r="E512" s="4"/>
      <c r="F512" s="123"/>
      <c r="G512" s="4"/>
      <c r="H512" s="4"/>
      <c r="I512" s="4"/>
      <c r="J512" s="4"/>
      <c r="Q512" s="4"/>
      <c r="R512" s="4"/>
      <c r="S512" s="4"/>
      <c r="T512" s="4"/>
      <c r="U512" s="4"/>
    </row>
    <row r="513" spans="1:21">
      <c r="A513" s="4"/>
      <c r="B513" s="130"/>
      <c r="C513" s="4"/>
      <c r="D513" s="4"/>
      <c r="E513" s="4"/>
      <c r="F513" s="123"/>
      <c r="G513" s="4"/>
      <c r="H513" s="4"/>
      <c r="I513" s="4"/>
      <c r="J513" s="4"/>
      <c r="Q513" s="4"/>
      <c r="R513" s="4"/>
      <c r="S513" s="4"/>
      <c r="T513" s="4"/>
      <c r="U513" s="4"/>
    </row>
    <row r="514" spans="1:21">
      <c r="A514" s="4"/>
      <c r="B514" s="130"/>
      <c r="C514" s="4"/>
      <c r="D514" s="4"/>
      <c r="E514" s="4"/>
      <c r="F514" s="123"/>
      <c r="G514" s="4"/>
      <c r="H514" s="4"/>
      <c r="I514" s="4"/>
      <c r="J514" s="4"/>
      <c r="Q514" s="4"/>
      <c r="R514" s="4"/>
      <c r="S514" s="4"/>
      <c r="T514" s="4"/>
      <c r="U514" s="4"/>
    </row>
    <row r="515" spans="1:21">
      <c r="A515" s="4"/>
      <c r="B515" s="130"/>
      <c r="C515" s="4"/>
      <c r="D515" s="4"/>
      <c r="E515" s="4"/>
      <c r="F515" s="123"/>
      <c r="G515" s="4"/>
      <c r="H515" s="4"/>
      <c r="I515" s="4"/>
      <c r="J515" s="4"/>
      <c r="Q515" s="4"/>
      <c r="R515" s="4"/>
      <c r="S515" s="4"/>
      <c r="T515" s="4"/>
      <c r="U515" s="4"/>
    </row>
    <row r="516" spans="1:21">
      <c r="A516" s="4"/>
      <c r="B516" s="130"/>
      <c r="C516" s="4"/>
      <c r="D516" s="4"/>
      <c r="E516" s="4"/>
      <c r="F516" s="123"/>
      <c r="G516" s="4"/>
      <c r="H516" s="4"/>
      <c r="I516" s="4"/>
      <c r="J516" s="4"/>
      <c r="Q516" s="4"/>
      <c r="R516" s="4"/>
      <c r="S516" s="4"/>
      <c r="T516" s="4"/>
      <c r="U516" s="4"/>
    </row>
    <row r="517" spans="1:21">
      <c r="A517" s="4"/>
      <c r="B517" s="130"/>
      <c r="C517" s="4"/>
      <c r="D517" s="4"/>
      <c r="E517" s="4"/>
      <c r="F517" s="123"/>
      <c r="G517" s="4"/>
      <c r="H517" s="4"/>
      <c r="I517" s="4"/>
      <c r="J517" s="4"/>
      <c r="Q517" s="4"/>
      <c r="R517" s="4"/>
      <c r="S517" s="4"/>
      <c r="T517" s="4"/>
      <c r="U517" s="4"/>
    </row>
    <row r="518" spans="1:21">
      <c r="A518" s="4"/>
      <c r="B518" s="130"/>
      <c r="C518" s="4"/>
      <c r="D518" s="4"/>
      <c r="E518" s="4"/>
      <c r="F518" s="123"/>
      <c r="G518" s="4"/>
      <c r="H518" s="4"/>
      <c r="I518" s="4"/>
      <c r="J518" s="4"/>
      <c r="Q518" s="4"/>
      <c r="R518" s="4"/>
      <c r="S518" s="4"/>
      <c r="T518" s="4"/>
      <c r="U518" s="4"/>
    </row>
    <row r="519" spans="1:21">
      <c r="A519" s="4"/>
      <c r="B519" s="130"/>
      <c r="C519" s="4"/>
      <c r="D519" s="4"/>
      <c r="E519" s="4"/>
      <c r="F519" s="123"/>
      <c r="G519" s="4"/>
      <c r="H519" s="4"/>
      <c r="I519" s="4"/>
      <c r="J519" s="4"/>
      <c r="Q519" s="4"/>
      <c r="R519" s="4"/>
      <c r="S519" s="4"/>
      <c r="T519" s="4"/>
      <c r="U519" s="4"/>
    </row>
    <row r="520" spans="1:21">
      <c r="A520" s="4"/>
      <c r="B520" s="130"/>
      <c r="C520" s="4"/>
      <c r="D520" s="4"/>
      <c r="E520" s="4"/>
      <c r="F520" s="123"/>
      <c r="G520" s="4"/>
      <c r="H520" s="4"/>
      <c r="I520" s="4"/>
      <c r="J520" s="4"/>
      <c r="Q520" s="4"/>
      <c r="R520" s="4"/>
      <c r="S520" s="4"/>
      <c r="T520" s="4"/>
      <c r="U520" s="4"/>
    </row>
    <row r="521" spans="1:21">
      <c r="A521" s="4"/>
      <c r="B521" s="130"/>
      <c r="C521" s="4"/>
      <c r="D521" s="4"/>
      <c r="E521" s="4"/>
      <c r="F521" s="123"/>
      <c r="G521" s="4"/>
      <c r="H521" s="4"/>
      <c r="I521" s="4"/>
      <c r="J521" s="4"/>
      <c r="Q521" s="4"/>
      <c r="R521" s="4"/>
      <c r="S521" s="4"/>
      <c r="T521" s="4"/>
      <c r="U521" s="4"/>
    </row>
    <row r="522" spans="1:21">
      <c r="A522" s="4"/>
      <c r="B522" s="130"/>
      <c r="C522" s="4"/>
      <c r="D522" s="4"/>
      <c r="E522" s="4"/>
      <c r="F522" s="123"/>
      <c r="G522" s="4"/>
      <c r="H522" s="4"/>
      <c r="I522" s="4"/>
      <c r="J522" s="4"/>
      <c r="Q522" s="4"/>
      <c r="R522" s="4"/>
      <c r="S522" s="4"/>
      <c r="T522" s="4"/>
      <c r="U522" s="4"/>
    </row>
    <row r="523" spans="1:21">
      <c r="A523" s="4"/>
      <c r="B523" s="130"/>
      <c r="C523" s="4"/>
      <c r="D523" s="4"/>
      <c r="E523" s="4"/>
      <c r="F523" s="123"/>
      <c r="G523" s="4"/>
      <c r="H523" s="4"/>
      <c r="I523" s="4"/>
      <c r="J523" s="4"/>
      <c r="Q523" s="4"/>
      <c r="R523" s="4"/>
      <c r="S523" s="4"/>
      <c r="T523" s="4"/>
      <c r="U523" s="4"/>
    </row>
    <row r="524" spans="1:21">
      <c r="A524" s="4"/>
      <c r="B524" s="130"/>
      <c r="C524" s="4"/>
      <c r="D524" s="4"/>
      <c r="E524" s="4"/>
      <c r="F524" s="123"/>
      <c r="G524" s="4"/>
      <c r="H524" s="4"/>
      <c r="I524" s="4"/>
      <c r="J524" s="4"/>
      <c r="Q524" s="4"/>
      <c r="R524" s="4"/>
      <c r="S524" s="4"/>
      <c r="T524" s="4"/>
      <c r="U524" s="4"/>
    </row>
    <row r="525" spans="1:21">
      <c r="A525" s="4"/>
      <c r="B525" s="130"/>
      <c r="C525" s="4"/>
      <c r="D525" s="4"/>
      <c r="E525" s="4"/>
      <c r="F525" s="123"/>
      <c r="G525" s="4"/>
      <c r="H525" s="4"/>
      <c r="I525" s="4"/>
      <c r="J525" s="4"/>
      <c r="Q525" s="4"/>
      <c r="R525" s="4"/>
      <c r="S525" s="4"/>
      <c r="T525" s="4"/>
      <c r="U525" s="4"/>
    </row>
    <row r="526" spans="1:21">
      <c r="A526" s="4"/>
      <c r="B526" s="130"/>
      <c r="C526" s="4"/>
      <c r="D526" s="4"/>
      <c r="E526" s="4"/>
      <c r="F526" s="123"/>
      <c r="G526" s="4"/>
      <c r="H526" s="4"/>
      <c r="I526" s="4"/>
      <c r="J526" s="4"/>
      <c r="Q526" s="4"/>
      <c r="R526" s="4"/>
      <c r="S526" s="4"/>
      <c r="T526" s="4"/>
      <c r="U526" s="4"/>
    </row>
    <row r="527" spans="1:21">
      <c r="A527" s="4"/>
      <c r="B527" s="130"/>
      <c r="C527" s="4"/>
      <c r="D527" s="4"/>
      <c r="E527" s="4"/>
      <c r="F527" s="123"/>
      <c r="G527" s="4"/>
      <c r="H527" s="4"/>
      <c r="I527" s="4"/>
      <c r="J527" s="4"/>
      <c r="Q527" s="4"/>
      <c r="R527" s="4"/>
      <c r="S527" s="4"/>
      <c r="T527" s="4"/>
      <c r="U527" s="4"/>
    </row>
    <row r="528" spans="1:21">
      <c r="A528" s="4"/>
      <c r="B528" s="130"/>
      <c r="C528" s="4"/>
      <c r="D528" s="4"/>
      <c r="E528" s="4"/>
      <c r="F528" s="123"/>
      <c r="G528" s="4"/>
      <c r="H528" s="4"/>
      <c r="I528" s="4"/>
      <c r="J528" s="4"/>
      <c r="Q528" s="4"/>
      <c r="R528" s="4"/>
      <c r="S528" s="4"/>
      <c r="T528" s="4"/>
      <c r="U528" s="4"/>
    </row>
    <row r="529" spans="1:21">
      <c r="A529" s="4"/>
      <c r="B529" s="130"/>
      <c r="C529" s="4"/>
      <c r="D529" s="4"/>
      <c r="E529" s="4"/>
      <c r="F529" s="123"/>
      <c r="G529" s="4"/>
      <c r="H529" s="4"/>
      <c r="I529" s="4"/>
      <c r="J529" s="4"/>
      <c r="Q529" s="4"/>
      <c r="R529" s="4"/>
      <c r="S529" s="4"/>
      <c r="T529" s="4"/>
      <c r="U529" s="4"/>
    </row>
    <row r="530" spans="1:21">
      <c r="A530" s="4"/>
      <c r="B530" s="130"/>
      <c r="C530" s="4"/>
      <c r="D530" s="4"/>
      <c r="E530" s="4"/>
      <c r="F530" s="123"/>
      <c r="G530" s="4"/>
      <c r="H530" s="4"/>
      <c r="I530" s="4"/>
      <c r="J530" s="4"/>
      <c r="Q530" s="4"/>
      <c r="R530" s="4"/>
      <c r="S530" s="4"/>
      <c r="T530" s="4"/>
      <c r="U530" s="4"/>
    </row>
    <row r="531" spans="1:21">
      <c r="A531" s="4"/>
      <c r="B531" s="130"/>
      <c r="C531" s="4"/>
      <c r="D531" s="4"/>
      <c r="E531" s="4"/>
      <c r="F531" s="123"/>
      <c r="G531" s="4"/>
      <c r="H531" s="4"/>
      <c r="I531" s="4"/>
      <c r="J531" s="4"/>
      <c r="Q531" s="4"/>
      <c r="R531" s="4"/>
      <c r="S531" s="4"/>
      <c r="T531" s="4"/>
      <c r="U531" s="4"/>
    </row>
    <row r="532" spans="1:21">
      <c r="A532" s="4"/>
      <c r="B532" s="130"/>
      <c r="C532" s="4"/>
      <c r="D532" s="4"/>
      <c r="E532" s="4"/>
      <c r="F532" s="123"/>
      <c r="G532" s="4"/>
      <c r="H532" s="4"/>
      <c r="I532" s="4"/>
      <c r="J532" s="4"/>
      <c r="Q532" s="4"/>
      <c r="R532" s="4"/>
      <c r="S532" s="4"/>
      <c r="T532" s="4"/>
      <c r="U532" s="4"/>
    </row>
    <row r="533" spans="1:21">
      <c r="A533" s="4"/>
      <c r="B533" s="130"/>
      <c r="C533" s="4"/>
      <c r="D533" s="4"/>
      <c r="E533" s="4"/>
      <c r="F533" s="123"/>
      <c r="G533" s="4"/>
      <c r="H533" s="4"/>
      <c r="I533" s="4"/>
      <c r="J533" s="4"/>
      <c r="Q533" s="4"/>
      <c r="R533" s="4"/>
      <c r="S533" s="4"/>
      <c r="T533" s="4"/>
      <c r="U533" s="4"/>
    </row>
    <row r="534" spans="1:21">
      <c r="A534" s="4"/>
      <c r="B534" s="130"/>
      <c r="C534" s="4"/>
      <c r="D534" s="4"/>
      <c r="E534" s="4"/>
      <c r="F534" s="123"/>
      <c r="G534" s="4"/>
      <c r="H534" s="4"/>
      <c r="I534" s="4"/>
      <c r="J534" s="4"/>
      <c r="Q534" s="4"/>
      <c r="R534" s="4"/>
      <c r="S534" s="4"/>
      <c r="T534" s="4"/>
      <c r="U534" s="4"/>
    </row>
    <row r="535" spans="1:21">
      <c r="A535" s="4"/>
      <c r="B535" s="130"/>
      <c r="C535" s="4"/>
      <c r="D535" s="4"/>
      <c r="E535" s="4"/>
      <c r="F535" s="123"/>
      <c r="G535" s="4"/>
      <c r="H535" s="4"/>
      <c r="I535" s="4"/>
      <c r="J535" s="4"/>
      <c r="Q535" s="4"/>
      <c r="R535" s="4"/>
      <c r="S535" s="4"/>
      <c r="T535" s="4"/>
      <c r="U535" s="4"/>
    </row>
    <row r="536" spans="1:21">
      <c r="A536" s="4"/>
      <c r="B536" s="130"/>
      <c r="C536" s="4"/>
      <c r="D536" s="4"/>
      <c r="E536" s="4"/>
      <c r="F536" s="123"/>
      <c r="G536" s="4"/>
      <c r="H536" s="4"/>
      <c r="I536" s="4"/>
      <c r="J536" s="4"/>
      <c r="Q536" s="4"/>
      <c r="R536" s="4"/>
      <c r="S536" s="4"/>
      <c r="T536" s="4"/>
      <c r="U536" s="4"/>
    </row>
    <row r="537" spans="1:21">
      <c r="A537" s="4"/>
      <c r="B537" s="130"/>
      <c r="C537" s="4"/>
      <c r="D537" s="4"/>
      <c r="E537" s="4"/>
      <c r="F537" s="123"/>
      <c r="G537" s="4"/>
      <c r="H537" s="4"/>
      <c r="I537" s="4"/>
      <c r="J537" s="4"/>
      <c r="Q537" s="4"/>
      <c r="R537" s="4"/>
      <c r="S537" s="4"/>
      <c r="T537" s="4"/>
      <c r="U537" s="4"/>
    </row>
    <row r="538" spans="1:21">
      <c r="A538" s="4"/>
      <c r="B538" s="130"/>
      <c r="C538" s="4"/>
      <c r="D538" s="4"/>
      <c r="E538" s="4"/>
      <c r="F538" s="123"/>
      <c r="G538" s="4"/>
      <c r="H538" s="4"/>
      <c r="I538" s="4"/>
      <c r="J538" s="4"/>
      <c r="Q538" s="4"/>
      <c r="R538" s="4"/>
      <c r="S538" s="4"/>
      <c r="T538" s="4"/>
      <c r="U538" s="4"/>
    </row>
    <row r="539" spans="1:21">
      <c r="A539" s="4"/>
      <c r="B539" s="130"/>
      <c r="C539" s="4"/>
      <c r="D539" s="4"/>
      <c r="E539" s="4"/>
      <c r="F539" s="123"/>
      <c r="G539" s="4"/>
      <c r="H539" s="4"/>
      <c r="I539" s="4"/>
      <c r="J539" s="4"/>
      <c r="Q539" s="4"/>
      <c r="R539" s="4"/>
      <c r="S539" s="4"/>
      <c r="T539" s="4"/>
      <c r="U539" s="4"/>
    </row>
    <row r="540" spans="1:21">
      <c r="A540" s="4"/>
      <c r="B540" s="130"/>
      <c r="C540" s="4"/>
      <c r="D540" s="4"/>
      <c r="E540" s="4"/>
      <c r="F540" s="123"/>
      <c r="G540" s="4"/>
      <c r="H540" s="4"/>
      <c r="I540" s="4"/>
      <c r="J540" s="4"/>
      <c r="Q540" s="4"/>
      <c r="R540" s="4"/>
      <c r="S540" s="4"/>
      <c r="T540" s="4"/>
      <c r="U540" s="4"/>
    </row>
    <row r="541" spans="1:21">
      <c r="A541" s="4"/>
      <c r="B541" s="130"/>
      <c r="C541" s="4"/>
      <c r="D541" s="4"/>
      <c r="E541" s="4"/>
      <c r="F541" s="123"/>
      <c r="G541" s="4"/>
      <c r="H541" s="4"/>
      <c r="I541" s="4"/>
      <c r="J541" s="4"/>
      <c r="Q541" s="4"/>
      <c r="R541" s="4"/>
      <c r="S541" s="4"/>
      <c r="T541" s="4"/>
      <c r="U541" s="4"/>
    </row>
    <row r="542" spans="1:21">
      <c r="A542" s="4"/>
      <c r="B542" s="130"/>
      <c r="C542" s="4"/>
      <c r="D542" s="4"/>
      <c r="E542" s="4"/>
      <c r="F542" s="123"/>
      <c r="G542" s="4"/>
      <c r="H542" s="4"/>
      <c r="I542" s="4"/>
      <c r="J542" s="4"/>
      <c r="Q542" s="4"/>
      <c r="R542" s="4"/>
      <c r="S542" s="4"/>
      <c r="T542" s="4"/>
      <c r="U542" s="4"/>
    </row>
    <row r="543" spans="1:21">
      <c r="A543" s="4"/>
      <c r="B543" s="130"/>
      <c r="C543" s="4"/>
      <c r="D543" s="4"/>
      <c r="E543" s="4"/>
      <c r="F543" s="123"/>
      <c r="G543" s="4"/>
      <c r="H543" s="4"/>
      <c r="I543" s="4"/>
      <c r="J543" s="4"/>
      <c r="Q543" s="4"/>
      <c r="R543" s="4"/>
      <c r="S543" s="4"/>
      <c r="T543" s="4"/>
      <c r="U543" s="4"/>
    </row>
    <row r="544" spans="1:21">
      <c r="A544" s="4"/>
      <c r="B544" s="130"/>
      <c r="C544" s="4"/>
      <c r="D544" s="4"/>
      <c r="E544" s="4"/>
      <c r="F544" s="123"/>
      <c r="G544" s="4"/>
      <c r="H544" s="4"/>
      <c r="I544" s="4"/>
      <c r="J544" s="4"/>
      <c r="Q544" s="4"/>
      <c r="R544" s="4"/>
      <c r="S544" s="4"/>
      <c r="T544" s="4"/>
      <c r="U544" s="4"/>
    </row>
    <row r="545" spans="1:21">
      <c r="A545" s="4"/>
      <c r="B545" s="130"/>
      <c r="C545" s="4"/>
      <c r="D545" s="4"/>
      <c r="E545" s="4"/>
      <c r="F545" s="123"/>
      <c r="G545" s="4"/>
      <c r="H545" s="4"/>
      <c r="I545" s="4"/>
      <c r="J545" s="4"/>
      <c r="Q545" s="4"/>
      <c r="R545" s="4"/>
      <c r="S545" s="4"/>
      <c r="T545" s="4"/>
      <c r="U545" s="4"/>
    </row>
    <row r="546" spans="1:21">
      <c r="A546" s="4"/>
      <c r="B546" s="130"/>
      <c r="C546" s="4"/>
      <c r="D546" s="4"/>
      <c r="E546" s="4"/>
      <c r="F546" s="123"/>
      <c r="G546" s="4"/>
      <c r="H546" s="4"/>
      <c r="I546" s="4"/>
      <c r="J546" s="4"/>
      <c r="Q546" s="4"/>
      <c r="R546" s="4"/>
      <c r="S546" s="4"/>
      <c r="T546" s="4"/>
      <c r="U546" s="4"/>
    </row>
    <row r="547" spans="1:21">
      <c r="A547" s="4"/>
      <c r="B547" s="130"/>
      <c r="C547" s="4"/>
      <c r="D547" s="4"/>
      <c r="E547" s="4"/>
      <c r="F547" s="123"/>
      <c r="G547" s="4"/>
      <c r="H547" s="4"/>
      <c r="I547" s="4"/>
      <c r="J547" s="4"/>
      <c r="Q547" s="4"/>
      <c r="R547" s="4"/>
      <c r="S547" s="4"/>
      <c r="T547" s="4"/>
      <c r="U547" s="4"/>
    </row>
    <row r="548" spans="1:21">
      <c r="A548" s="4"/>
      <c r="B548" s="130"/>
      <c r="C548" s="4"/>
      <c r="D548" s="4"/>
      <c r="E548" s="4"/>
      <c r="F548" s="123"/>
      <c r="G548" s="4"/>
      <c r="H548" s="4"/>
      <c r="I548" s="4"/>
      <c r="J548" s="4"/>
      <c r="Q548" s="4"/>
      <c r="R548" s="4"/>
      <c r="S548" s="4"/>
      <c r="T548" s="4"/>
      <c r="U548" s="4"/>
    </row>
    <row r="549" spans="1:21">
      <c r="A549" s="4"/>
      <c r="B549" s="130"/>
      <c r="C549" s="4"/>
      <c r="D549" s="4"/>
      <c r="E549" s="4"/>
      <c r="F549" s="123"/>
      <c r="G549" s="4"/>
      <c r="H549" s="4"/>
      <c r="I549" s="4"/>
      <c r="J549" s="4"/>
      <c r="Q549" s="4"/>
      <c r="R549" s="4"/>
      <c r="S549" s="4"/>
      <c r="T549" s="4"/>
      <c r="U549" s="4"/>
    </row>
    <row r="550" spans="1:21">
      <c r="A550" s="4"/>
      <c r="B550" s="130"/>
      <c r="C550" s="4"/>
      <c r="D550" s="4"/>
      <c r="E550" s="4"/>
      <c r="F550" s="123"/>
      <c r="G550" s="4"/>
      <c r="H550" s="4"/>
      <c r="I550" s="4"/>
      <c r="J550" s="4"/>
      <c r="Q550" s="4"/>
      <c r="R550" s="4"/>
      <c r="S550" s="4"/>
      <c r="T550" s="4"/>
      <c r="U550" s="4"/>
    </row>
    <row r="551" spans="1:21">
      <c r="A551" s="4"/>
      <c r="B551" s="130"/>
      <c r="C551" s="4"/>
      <c r="D551" s="4"/>
      <c r="E551" s="4"/>
      <c r="F551" s="123"/>
      <c r="G551" s="4"/>
      <c r="H551" s="4"/>
      <c r="I551" s="4"/>
      <c r="J551" s="4"/>
      <c r="Q551" s="4"/>
      <c r="R551" s="4"/>
      <c r="S551" s="4"/>
      <c r="T551" s="4"/>
      <c r="U551" s="4"/>
    </row>
    <row r="552" spans="1:21">
      <c r="A552" s="4"/>
      <c r="B552" s="130"/>
      <c r="C552" s="4"/>
      <c r="D552" s="4"/>
      <c r="E552" s="4"/>
      <c r="F552" s="123"/>
      <c r="G552" s="4"/>
      <c r="H552" s="4"/>
      <c r="I552" s="4"/>
      <c r="J552" s="4"/>
      <c r="Q552" s="4"/>
      <c r="R552" s="4"/>
      <c r="S552" s="4"/>
      <c r="T552" s="4"/>
      <c r="U552" s="4"/>
    </row>
    <row r="553" spans="1:21">
      <c r="A553" s="4"/>
      <c r="B553" s="130"/>
      <c r="C553" s="4"/>
      <c r="D553" s="4"/>
      <c r="E553" s="4"/>
      <c r="F553" s="123"/>
      <c r="G553" s="4"/>
      <c r="H553" s="4"/>
      <c r="I553" s="4"/>
      <c r="J553" s="4"/>
      <c r="Q553" s="4"/>
      <c r="R553" s="4"/>
      <c r="S553" s="4"/>
      <c r="T553" s="4"/>
      <c r="U553" s="4"/>
    </row>
    <row r="554" spans="1:21">
      <c r="A554" s="4"/>
      <c r="B554" s="130"/>
      <c r="C554" s="4"/>
      <c r="D554" s="4"/>
      <c r="E554" s="4"/>
      <c r="F554" s="123"/>
      <c r="G554" s="4"/>
      <c r="H554" s="4"/>
      <c r="I554" s="4"/>
      <c r="J554" s="4"/>
      <c r="Q554" s="4"/>
      <c r="R554" s="4"/>
      <c r="S554" s="4"/>
      <c r="T554" s="4"/>
      <c r="U554" s="4"/>
    </row>
    <row r="555" spans="1:21">
      <c r="A555" s="4"/>
      <c r="B555" s="130"/>
      <c r="C555" s="4"/>
      <c r="D555" s="4"/>
      <c r="E555" s="4"/>
      <c r="F555" s="123"/>
      <c r="G555" s="4"/>
      <c r="H555" s="4"/>
      <c r="I555" s="4"/>
      <c r="J555" s="4"/>
      <c r="Q555" s="4"/>
      <c r="R555" s="4"/>
      <c r="S555" s="4"/>
      <c r="T555" s="4"/>
      <c r="U555" s="4"/>
    </row>
    <row r="556" spans="1:21">
      <c r="A556" s="4"/>
      <c r="B556" s="130"/>
      <c r="C556" s="4"/>
      <c r="D556" s="4"/>
      <c r="E556" s="4"/>
      <c r="F556" s="123"/>
      <c r="G556" s="4"/>
      <c r="H556" s="4"/>
      <c r="I556" s="4"/>
      <c r="J556" s="4"/>
      <c r="Q556" s="4"/>
      <c r="R556" s="4"/>
      <c r="S556" s="4"/>
      <c r="T556" s="4"/>
      <c r="U556" s="4"/>
    </row>
    <row r="557" spans="1:21">
      <c r="A557" s="4"/>
      <c r="B557" s="130"/>
      <c r="C557" s="4"/>
      <c r="D557" s="4"/>
      <c r="E557" s="4"/>
      <c r="F557" s="123"/>
      <c r="G557" s="4"/>
      <c r="H557" s="4"/>
      <c r="I557" s="4"/>
      <c r="J557" s="4"/>
      <c r="Q557" s="4"/>
      <c r="R557" s="4"/>
      <c r="S557" s="4"/>
      <c r="T557" s="4"/>
      <c r="U557" s="4"/>
    </row>
    <row r="558" spans="1:21">
      <c r="A558" s="4"/>
      <c r="B558" s="130"/>
      <c r="C558" s="4"/>
      <c r="D558" s="4"/>
      <c r="E558" s="4"/>
      <c r="F558" s="123"/>
      <c r="G558" s="4"/>
      <c r="H558" s="4"/>
      <c r="I558" s="4"/>
      <c r="J558" s="4"/>
      <c r="Q558" s="4"/>
      <c r="R558" s="4"/>
      <c r="S558" s="4"/>
      <c r="T558" s="4"/>
      <c r="U558" s="4"/>
    </row>
    <row r="559" spans="1:21">
      <c r="A559" s="4"/>
      <c r="B559" s="130"/>
      <c r="C559" s="4"/>
      <c r="D559" s="4"/>
      <c r="E559" s="4"/>
      <c r="F559" s="123"/>
      <c r="G559" s="4"/>
      <c r="H559" s="4"/>
      <c r="I559" s="4"/>
      <c r="J559" s="4"/>
      <c r="Q559" s="4"/>
      <c r="R559" s="4"/>
      <c r="S559" s="4"/>
      <c r="T559" s="4"/>
      <c r="U559" s="4"/>
    </row>
    <row r="560" spans="1:21">
      <c r="A560" s="4"/>
      <c r="B560" s="130"/>
      <c r="C560" s="4"/>
      <c r="D560" s="4"/>
      <c r="E560" s="4"/>
      <c r="F560" s="123"/>
      <c r="G560" s="4"/>
      <c r="H560" s="4"/>
      <c r="I560" s="4"/>
      <c r="J560" s="4"/>
      <c r="Q560" s="4"/>
      <c r="R560" s="4"/>
      <c r="S560" s="4"/>
      <c r="T560" s="4"/>
      <c r="U560" s="4"/>
    </row>
    <row r="561" spans="1:21">
      <c r="A561" s="4"/>
      <c r="B561" s="130"/>
      <c r="C561" s="4"/>
      <c r="D561" s="4"/>
      <c r="E561" s="4"/>
      <c r="F561" s="123"/>
      <c r="G561" s="4"/>
      <c r="H561" s="4"/>
      <c r="I561" s="4"/>
      <c r="J561" s="4"/>
      <c r="Q561" s="4"/>
      <c r="R561" s="4"/>
      <c r="S561" s="4"/>
      <c r="T561" s="4"/>
      <c r="U561" s="4"/>
    </row>
    <row r="562" spans="1:21">
      <c r="A562" s="4"/>
      <c r="B562" s="130"/>
      <c r="C562" s="4"/>
      <c r="D562" s="4"/>
      <c r="E562" s="4"/>
      <c r="F562" s="123"/>
      <c r="G562" s="4"/>
      <c r="H562" s="4"/>
      <c r="I562" s="4"/>
      <c r="J562" s="4"/>
      <c r="Q562" s="4"/>
      <c r="R562" s="4"/>
      <c r="S562" s="4"/>
      <c r="T562" s="4"/>
      <c r="U562" s="4"/>
    </row>
    <row r="563" spans="1:21">
      <c r="A563" s="4"/>
      <c r="B563" s="130"/>
      <c r="C563" s="4"/>
      <c r="D563" s="4"/>
      <c r="E563" s="4"/>
      <c r="F563" s="123"/>
      <c r="G563" s="4"/>
      <c r="H563" s="4"/>
      <c r="I563" s="4"/>
      <c r="J563" s="4"/>
      <c r="Q563" s="4"/>
      <c r="R563" s="4"/>
      <c r="S563" s="4"/>
      <c r="T563" s="4"/>
      <c r="U563" s="4"/>
    </row>
    <row r="564" spans="1:21">
      <c r="A564" s="4"/>
      <c r="B564" s="130"/>
      <c r="C564" s="4"/>
      <c r="D564" s="4"/>
      <c r="E564" s="4"/>
      <c r="F564" s="123"/>
      <c r="G564" s="4"/>
      <c r="H564" s="4"/>
      <c r="I564" s="4"/>
      <c r="J564" s="4"/>
      <c r="Q564" s="4"/>
      <c r="R564" s="4"/>
      <c r="S564" s="4"/>
      <c r="T564" s="4"/>
      <c r="U564" s="4"/>
    </row>
    <row r="565" spans="1:21">
      <c r="A565" s="4"/>
      <c r="B565" s="130"/>
      <c r="C565" s="4"/>
      <c r="D565" s="4"/>
      <c r="E565" s="4"/>
      <c r="F565" s="123"/>
      <c r="G565" s="4"/>
      <c r="H565" s="4"/>
      <c r="I565" s="4"/>
      <c r="J565" s="4"/>
      <c r="Q565" s="4"/>
      <c r="R565" s="4"/>
      <c r="S565" s="4"/>
      <c r="T565" s="4"/>
      <c r="U565" s="4"/>
    </row>
    <row r="566" spans="1:21">
      <c r="A566" s="4"/>
      <c r="B566" s="130"/>
      <c r="C566" s="4"/>
      <c r="D566" s="4"/>
      <c r="E566" s="4"/>
      <c r="F566" s="123"/>
      <c r="G566" s="4"/>
      <c r="H566" s="4"/>
      <c r="I566" s="4"/>
      <c r="J566" s="4"/>
      <c r="Q566" s="4"/>
      <c r="R566" s="4"/>
      <c r="S566" s="4"/>
      <c r="T566" s="4"/>
      <c r="U566" s="4"/>
    </row>
    <row r="567" spans="1:21">
      <c r="A567" s="4"/>
      <c r="B567" s="130"/>
      <c r="C567" s="4"/>
      <c r="D567" s="4"/>
      <c r="E567" s="4"/>
      <c r="F567" s="123"/>
      <c r="G567" s="4"/>
      <c r="H567" s="4"/>
      <c r="I567" s="4"/>
      <c r="J567" s="4"/>
      <c r="Q567" s="4"/>
      <c r="R567" s="4"/>
      <c r="S567" s="4"/>
      <c r="T567" s="4"/>
      <c r="U567" s="4"/>
    </row>
    <row r="568" spans="1:21">
      <c r="A568" s="4"/>
      <c r="B568" s="130"/>
      <c r="C568" s="4"/>
      <c r="D568" s="4"/>
      <c r="E568" s="4"/>
      <c r="F568" s="123"/>
      <c r="G568" s="4"/>
      <c r="H568" s="4"/>
      <c r="I568" s="4"/>
      <c r="J568" s="4"/>
      <c r="Q568" s="4"/>
      <c r="R568" s="4"/>
      <c r="S568" s="4"/>
      <c r="T568" s="4"/>
      <c r="U568" s="4"/>
    </row>
    <row r="569" spans="1:21">
      <c r="A569" s="4"/>
      <c r="B569" s="130"/>
      <c r="C569" s="4"/>
      <c r="D569" s="4"/>
      <c r="E569" s="4"/>
      <c r="F569" s="123"/>
      <c r="G569" s="4"/>
      <c r="H569" s="4"/>
      <c r="I569" s="4"/>
      <c r="J569" s="4"/>
      <c r="Q569" s="4"/>
      <c r="R569" s="4"/>
      <c r="S569" s="4"/>
      <c r="T569" s="4"/>
      <c r="U569" s="4"/>
    </row>
    <row r="570" spans="1:21">
      <c r="A570" s="4"/>
      <c r="B570" s="130"/>
      <c r="C570" s="4"/>
      <c r="D570" s="4"/>
      <c r="E570" s="4"/>
      <c r="F570" s="123"/>
      <c r="G570" s="4"/>
      <c r="H570" s="4"/>
      <c r="I570" s="4"/>
      <c r="J570" s="4"/>
      <c r="Q570" s="4"/>
      <c r="R570" s="4"/>
      <c r="S570" s="4"/>
      <c r="T570" s="4"/>
      <c r="U570" s="4"/>
    </row>
    <row r="571" spans="1:21">
      <c r="A571" s="4"/>
      <c r="B571" s="130"/>
      <c r="C571" s="4"/>
      <c r="D571" s="4"/>
      <c r="E571" s="4"/>
      <c r="F571" s="123"/>
      <c r="G571" s="4"/>
      <c r="H571" s="4"/>
      <c r="I571" s="4"/>
      <c r="J571" s="4"/>
      <c r="Q571" s="4"/>
      <c r="R571" s="4"/>
      <c r="S571" s="4"/>
      <c r="T571" s="4"/>
      <c r="U571" s="4"/>
    </row>
    <row r="572" spans="1:21">
      <c r="A572" s="4"/>
      <c r="B572" s="130"/>
      <c r="C572" s="4"/>
      <c r="D572" s="4"/>
      <c r="E572" s="4"/>
      <c r="F572" s="123"/>
      <c r="G572" s="4"/>
      <c r="H572" s="4"/>
      <c r="I572" s="4"/>
      <c r="J572" s="4"/>
      <c r="Q572" s="4"/>
      <c r="R572" s="4"/>
      <c r="S572" s="4"/>
      <c r="T572" s="4"/>
      <c r="U572" s="4"/>
    </row>
    <row r="573" spans="1:21">
      <c r="A573" s="4"/>
      <c r="B573" s="130"/>
      <c r="C573" s="4"/>
      <c r="D573" s="4"/>
      <c r="E573" s="4"/>
      <c r="F573" s="123"/>
      <c r="G573" s="4"/>
      <c r="H573" s="4"/>
      <c r="I573" s="4"/>
      <c r="J573" s="4"/>
      <c r="Q573" s="4"/>
      <c r="R573" s="4"/>
      <c r="S573" s="4"/>
      <c r="T573" s="4"/>
      <c r="U573" s="4"/>
    </row>
    <row r="574" spans="1:21">
      <c r="A574" s="4"/>
      <c r="B574" s="130"/>
      <c r="C574" s="4"/>
      <c r="D574" s="4"/>
      <c r="E574" s="4"/>
      <c r="F574" s="123"/>
      <c r="G574" s="4"/>
      <c r="H574" s="4"/>
      <c r="I574" s="4"/>
      <c r="J574" s="4"/>
      <c r="Q574" s="4"/>
      <c r="R574" s="4"/>
      <c r="S574" s="4"/>
      <c r="T574" s="4"/>
      <c r="U574" s="4"/>
    </row>
    <row r="575" spans="1:21">
      <c r="A575" s="4"/>
      <c r="B575" s="130"/>
      <c r="C575" s="4"/>
      <c r="D575" s="4"/>
      <c r="E575" s="4"/>
      <c r="F575" s="123"/>
      <c r="G575" s="4"/>
      <c r="H575" s="4"/>
      <c r="I575" s="4"/>
      <c r="J575" s="4"/>
      <c r="Q575" s="4"/>
      <c r="R575" s="4"/>
      <c r="S575" s="4"/>
      <c r="T575" s="4"/>
      <c r="U575" s="4"/>
    </row>
    <row r="576" spans="1:21">
      <c r="A576" s="4"/>
      <c r="B576" s="130"/>
      <c r="C576" s="4"/>
      <c r="D576" s="4"/>
      <c r="E576" s="4"/>
      <c r="F576" s="123"/>
      <c r="G576" s="4"/>
      <c r="H576" s="4"/>
      <c r="I576" s="4"/>
      <c r="J576" s="4"/>
      <c r="Q576" s="4"/>
      <c r="R576" s="4"/>
      <c r="S576" s="4"/>
      <c r="T576" s="4"/>
      <c r="U576" s="4"/>
    </row>
    <row r="577" spans="1:21">
      <c r="A577" s="4"/>
      <c r="B577" s="130"/>
      <c r="C577" s="4"/>
      <c r="D577" s="4"/>
      <c r="E577" s="4"/>
      <c r="F577" s="123"/>
      <c r="G577" s="4"/>
      <c r="H577" s="4"/>
      <c r="I577" s="4"/>
      <c r="J577" s="4"/>
      <c r="Q577" s="4"/>
      <c r="R577" s="4"/>
      <c r="S577" s="4"/>
      <c r="T577" s="4"/>
      <c r="U577" s="4"/>
    </row>
    <row r="578" spans="1:21">
      <c r="A578" s="4"/>
      <c r="B578" s="130"/>
      <c r="C578" s="4"/>
      <c r="D578" s="4"/>
      <c r="E578" s="4"/>
      <c r="F578" s="123"/>
      <c r="G578" s="4"/>
      <c r="H578" s="4"/>
      <c r="I578" s="4"/>
      <c r="J578" s="4"/>
      <c r="Q578" s="4"/>
      <c r="R578" s="4"/>
      <c r="S578" s="4"/>
      <c r="T578" s="4"/>
      <c r="U578" s="4"/>
    </row>
    <row r="579" spans="1:21">
      <c r="A579" s="4"/>
      <c r="B579" s="130"/>
      <c r="C579" s="4"/>
      <c r="D579" s="4"/>
      <c r="E579" s="4"/>
      <c r="F579" s="123"/>
      <c r="G579" s="4"/>
      <c r="H579" s="4"/>
      <c r="I579" s="4"/>
      <c r="J579" s="4"/>
      <c r="Q579" s="4"/>
      <c r="R579" s="4"/>
      <c r="S579" s="4"/>
      <c r="T579" s="4"/>
      <c r="U579" s="4"/>
    </row>
    <row r="580" spans="1:21">
      <c r="A580" s="4"/>
      <c r="B580" s="130"/>
      <c r="C580" s="4"/>
      <c r="D580" s="4"/>
      <c r="E580" s="4"/>
      <c r="F580" s="123"/>
      <c r="G580" s="4"/>
      <c r="H580" s="4"/>
      <c r="I580" s="4"/>
      <c r="J580" s="4"/>
      <c r="Q580" s="4"/>
      <c r="R580" s="4"/>
      <c r="S580" s="4"/>
      <c r="T580" s="4"/>
      <c r="U580" s="4"/>
    </row>
    <row r="581" spans="1:21">
      <c r="A581" s="4"/>
      <c r="B581" s="130"/>
      <c r="C581" s="4"/>
      <c r="D581" s="4"/>
      <c r="E581" s="4"/>
      <c r="F581" s="123"/>
      <c r="G581" s="4"/>
      <c r="H581" s="4"/>
      <c r="I581" s="4"/>
      <c r="J581" s="4"/>
      <c r="Q581" s="4"/>
      <c r="R581" s="4"/>
      <c r="S581" s="4"/>
      <c r="T581" s="4"/>
      <c r="U581" s="4"/>
    </row>
    <row r="582" spans="1:21">
      <c r="A582" s="4"/>
      <c r="B582" s="130"/>
      <c r="C582" s="4"/>
      <c r="D582" s="4"/>
      <c r="E582" s="4"/>
      <c r="F582" s="123"/>
      <c r="G582" s="4"/>
      <c r="H582" s="4"/>
      <c r="I582" s="4"/>
      <c r="J582" s="4"/>
      <c r="Q582" s="4"/>
      <c r="R582" s="4"/>
      <c r="S582" s="4"/>
      <c r="T582" s="4"/>
      <c r="U582" s="4"/>
    </row>
    <row r="583" spans="1:21">
      <c r="A583" s="4"/>
      <c r="B583" s="130"/>
      <c r="C583" s="4"/>
      <c r="D583" s="4"/>
      <c r="E583" s="4"/>
      <c r="F583" s="123"/>
      <c r="G583" s="4"/>
      <c r="H583" s="4"/>
      <c r="I583" s="4"/>
      <c r="J583" s="4"/>
      <c r="Q583" s="4"/>
      <c r="R583" s="4"/>
      <c r="S583" s="4"/>
      <c r="T583" s="4"/>
      <c r="U583" s="4"/>
    </row>
    <row r="584" spans="1:21">
      <c r="A584" s="4"/>
      <c r="B584" s="130"/>
      <c r="C584" s="4"/>
      <c r="D584" s="4"/>
      <c r="E584" s="4"/>
      <c r="F584" s="123"/>
      <c r="G584" s="4"/>
      <c r="H584" s="4"/>
      <c r="I584" s="4"/>
      <c r="J584" s="4"/>
      <c r="Q584" s="4"/>
      <c r="R584" s="4"/>
      <c r="S584" s="4"/>
      <c r="T584" s="4"/>
      <c r="U584" s="4"/>
    </row>
    <row r="585" spans="1:21">
      <c r="A585" s="4"/>
      <c r="B585" s="130"/>
      <c r="C585" s="4"/>
      <c r="D585" s="4"/>
      <c r="E585" s="4"/>
      <c r="F585" s="123"/>
      <c r="G585" s="4"/>
      <c r="H585" s="4"/>
      <c r="I585" s="4"/>
      <c r="J585" s="4"/>
      <c r="Q585" s="4"/>
      <c r="R585" s="4"/>
      <c r="S585" s="4"/>
      <c r="T585" s="4"/>
      <c r="U585" s="4"/>
    </row>
    <row r="586" spans="1:21">
      <c r="A586" s="4"/>
      <c r="B586" s="130"/>
      <c r="C586" s="4"/>
      <c r="D586" s="4"/>
      <c r="E586" s="4"/>
      <c r="F586" s="123"/>
      <c r="G586" s="4"/>
      <c r="H586" s="4"/>
      <c r="I586" s="4"/>
      <c r="J586" s="4"/>
      <c r="Q586" s="4"/>
      <c r="R586" s="4"/>
      <c r="S586" s="4"/>
      <c r="T586" s="4"/>
      <c r="U586" s="4"/>
    </row>
    <row r="587" spans="1:21">
      <c r="A587" s="4"/>
      <c r="B587" s="130"/>
      <c r="C587" s="4"/>
      <c r="D587" s="4"/>
      <c r="E587" s="4"/>
      <c r="F587" s="123"/>
      <c r="G587" s="4"/>
      <c r="H587" s="4"/>
      <c r="I587" s="4"/>
      <c r="J587" s="4"/>
      <c r="Q587" s="4"/>
      <c r="R587" s="4"/>
      <c r="S587" s="4"/>
      <c r="T587" s="4"/>
      <c r="U587" s="4"/>
    </row>
    <row r="588" spans="1:21">
      <c r="A588" s="4"/>
      <c r="B588" s="130"/>
      <c r="C588" s="4"/>
      <c r="D588" s="4"/>
      <c r="E588" s="4"/>
      <c r="F588" s="123"/>
      <c r="G588" s="4"/>
      <c r="H588" s="4"/>
      <c r="I588" s="4"/>
      <c r="J588" s="4"/>
      <c r="Q588" s="4"/>
      <c r="R588" s="4"/>
      <c r="S588" s="4"/>
      <c r="T588" s="4"/>
      <c r="U588" s="4"/>
    </row>
    <row r="589" spans="1:21">
      <c r="A589" s="4"/>
      <c r="B589" s="130"/>
      <c r="C589" s="4"/>
      <c r="D589" s="4"/>
      <c r="E589" s="4"/>
      <c r="F589" s="123"/>
      <c r="G589" s="4"/>
      <c r="H589" s="4"/>
      <c r="I589" s="4"/>
      <c r="J589" s="4"/>
      <c r="Q589" s="4"/>
      <c r="R589" s="4"/>
      <c r="S589" s="4"/>
      <c r="T589" s="4"/>
      <c r="U589" s="4"/>
    </row>
    <row r="590" spans="1:21">
      <c r="A590" s="4"/>
      <c r="B590" s="130"/>
      <c r="C590" s="4"/>
      <c r="D590" s="4"/>
      <c r="E590" s="4"/>
      <c r="F590" s="123"/>
      <c r="G590" s="4"/>
      <c r="H590" s="4"/>
      <c r="I590" s="4"/>
      <c r="J590" s="4"/>
      <c r="Q590" s="4"/>
      <c r="R590" s="4"/>
      <c r="S590" s="4"/>
      <c r="T590" s="4"/>
      <c r="U590" s="4"/>
    </row>
    <row r="591" spans="1:21">
      <c r="A591" s="4"/>
      <c r="B591" s="130"/>
      <c r="C591" s="4"/>
      <c r="D591" s="4"/>
      <c r="E591" s="4"/>
      <c r="F591" s="123"/>
      <c r="G591" s="4"/>
      <c r="H591" s="4"/>
      <c r="I591" s="4"/>
      <c r="J591" s="4"/>
      <c r="Q591" s="4"/>
      <c r="R591" s="4"/>
      <c r="S591" s="4"/>
      <c r="T591" s="4"/>
      <c r="U591" s="4"/>
    </row>
    <row r="592" spans="1:21">
      <c r="A592" s="4"/>
      <c r="B592" s="130"/>
      <c r="C592" s="4"/>
      <c r="D592" s="4"/>
      <c r="E592" s="4"/>
      <c r="F592" s="123"/>
      <c r="G592" s="4"/>
      <c r="H592" s="4"/>
      <c r="I592" s="4"/>
      <c r="J592" s="4"/>
      <c r="Q592" s="4"/>
      <c r="R592" s="4"/>
      <c r="S592" s="4"/>
      <c r="T592" s="4"/>
      <c r="U592" s="4"/>
    </row>
    <row r="593" spans="1:21">
      <c r="A593" s="4"/>
      <c r="B593" s="130"/>
      <c r="C593" s="4"/>
      <c r="D593" s="4"/>
      <c r="E593" s="4"/>
      <c r="F593" s="123"/>
      <c r="G593" s="4"/>
      <c r="H593" s="4"/>
      <c r="I593" s="4"/>
      <c r="J593" s="4"/>
      <c r="Q593" s="4"/>
      <c r="R593" s="4"/>
      <c r="S593" s="4"/>
      <c r="T593" s="4"/>
      <c r="U593" s="4"/>
    </row>
    <row r="594" spans="1:21">
      <c r="A594" s="4"/>
      <c r="B594" s="130"/>
      <c r="C594" s="4"/>
      <c r="D594" s="4"/>
      <c r="E594" s="4"/>
      <c r="F594" s="123"/>
      <c r="G594" s="4"/>
      <c r="H594" s="4"/>
      <c r="I594" s="4"/>
      <c r="J594" s="4"/>
      <c r="Q594" s="4"/>
      <c r="R594" s="4"/>
      <c r="S594" s="4"/>
      <c r="T594" s="4"/>
      <c r="U594" s="4"/>
    </row>
    <row r="595" spans="1:21">
      <c r="A595" s="4"/>
      <c r="B595" s="130"/>
      <c r="C595" s="4"/>
      <c r="D595" s="4"/>
      <c r="E595" s="4"/>
      <c r="F595" s="123"/>
      <c r="G595" s="4"/>
      <c r="H595" s="4"/>
      <c r="I595" s="4"/>
      <c r="J595" s="4"/>
      <c r="Q595" s="4"/>
      <c r="R595" s="4"/>
      <c r="S595" s="4"/>
      <c r="T595" s="4"/>
      <c r="U595" s="4"/>
    </row>
    <row r="596" spans="1:21">
      <c r="A596" s="4"/>
      <c r="B596" s="130"/>
      <c r="C596" s="4"/>
      <c r="D596" s="4"/>
      <c r="E596" s="4"/>
      <c r="F596" s="123"/>
      <c r="G596" s="4"/>
      <c r="H596" s="4"/>
      <c r="I596" s="4"/>
      <c r="J596" s="4"/>
      <c r="Q596" s="4"/>
      <c r="R596" s="4"/>
      <c r="S596" s="4"/>
      <c r="T596" s="4"/>
      <c r="U596" s="4"/>
    </row>
    <row r="597" spans="1:21">
      <c r="A597" s="4"/>
      <c r="B597" s="130"/>
      <c r="C597" s="4"/>
      <c r="D597" s="4"/>
      <c r="E597" s="4"/>
      <c r="F597" s="123"/>
      <c r="G597" s="4"/>
      <c r="H597" s="4"/>
      <c r="I597" s="4"/>
      <c r="J597" s="4"/>
      <c r="Q597" s="4"/>
      <c r="R597" s="4"/>
      <c r="S597" s="4"/>
      <c r="T597" s="4"/>
      <c r="U597" s="4"/>
    </row>
    <row r="598" spans="1:21">
      <c r="A598" s="4"/>
      <c r="B598" s="130"/>
      <c r="C598" s="4"/>
      <c r="D598" s="4"/>
      <c r="E598" s="4"/>
      <c r="F598" s="123"/>
      <c r="G598" s="4"/>
      <c r="H598" s="4"/>
      <c r="I598" s="4"/>
      <c r="J598" s="4"/>
      <c r="Q598" s="4"/>
      <c r="R598" s="4"/>
      <c r="S598" s="4"/>
      <c r="T598" s="4"/>
      <c r="U598" s="4"/>
    </row>
    <row r="599" spans="1:21">
      <c r="A599" s="4"/>
      <c r="B599" s="130"/>
      <c r="C599" s="4"/>
      <c r="D599" s="4"/>
      <c r="E599" s="4"/>
      <c r="F599" s="123"/>
      <c r="G599" s="4"/>
      <c r="H599" s="4"/>
      <c r="I599" s="4"/>
      <c r="J599" s="4"/>
      <c r="Q599" s="4"/>
      <c r="R599" s="4"/>
      <c r="S599" s="4"/>
      <c r="T599" s="4"/>
      <c r="U599" s="4"/>
    </row>
    <row r="600" spans="1:21">
      <c r="A600" s="4"/>
      <c r="B600" s="130"/>
      <c r="C600" s="4"/>
      <c r="D600" s="4"/>
      <c r="E600" s="4"/>
      <c r="F600" s="123"/>
      <c r="G600" s="4"/>
      <c r="H600" s="4"/>
      <c r="I600" s="4"/>
      <c r="J600" s="4"/>
      <c r="Q600" s="4"/>
      <c r="R600" s="4"/>
      <c r="S600" s="4"/>
      <c r="T600" s="4"/>
      <c r="U600" s="4"/>
    </row>
    <row r="601" spans="1:21">
      <c r="A601" s="4"/>
      <c r="B601" s="130"/>
      <c r="C601" s="4"/>
      <c r="D601" s="4"/>
      <c r="E601" s="4"/>
      <c r="F601" s="123"/>
      <c r="G601" s="4"/>
      <c r="H601" s="4"/>
      <c r="I601" s="4"/>
      <c r="J601" s="4"/>
      <c r="Q601" s="4"/>
      <c r="R601" s="4"/>
      <c r="S601" s="4"/>
      <c r="T601" s="4"/>
      <c r="U601" s="4"/>
    </row>
    <row r="602" spans="1:21">
      <c r="A602" s="4"/>
      <c r="B602" s="130"/>
      <c r="C602" s="4"/>
      <c r="D602" s="4"/>
      <c r="E602" s="4"/>
      <c r="F602" s="123"/>
      <c r="G602" s="4"/>
      <c r="H602" s="4"/>
      <c r="I602" s="4"/>
      <c r="J602" s="4"/>
      <c r="Q602" s="4"/>
      <c r="R602" s="4"/>
      <c r="S602" s="4"/>
      <c r="T602" s="4"/>
      <c r="U602" s="4"/>
    </row>
    <row r="603" spans="1:21">
      <c r="A603" s="4"/>
      <c r="B603" s="130"/>
      <c r="C603" s="4"/>
      <c r="D603" s="4"/>
      <c r="E603" s="4"/>
      <c r="F603" s="123"/>
      <c r="G603" s="4"/>
      <c r="H603" s="4"/>
      <c r="I603" s="4"/>
      <c r="J603" s="4"/>
      <c r="Q603" s="4"/>
      <c r="R603" s="4"/>
      <c r="S603" s="4"/>
      <c r="T603" s="4"/>
      <c r="U603" s="4"/>
    </row>
    <row r="604" spans="1:21">
      <c r="A604" s="4"/>
      <c r="B604" s="130"/>
      <c r="C604" s="4"/>
      <c r="D604" s="4"/>
      <c r="E604" s="4"/>
      <c r="F604" s="123"/>
      <c r="G604" s="4"/>
      <c r="H604" s="4"/>
      <c r="I604" s="4"/>
      <c r="J604" s="4"/>
      <c r="Q604" s="4"/>
      <c r="R604" s="4"/>
      <c r="S604" s="4"/>
      <c r="T604" s="4"/>
      <c r="U604" s="4"/>
    </row>
    <row r="605" spans="1:21">
      <c r="A605" s="4"/>
      <c r="B605" s="130"/>
      <c r="C605" s="4"/>
      <c r="D605" s="4"/>
      <c r="E605" s="4"/>
      <c r="F605" s="123"/>
      <c r="G605" s="4"/>
      <c r="H605" s="4"/>
      <c r="I605" s="4"/>
      <c r="J605" s="4"/>
      <c r="Q605" s="4"/>
      <c r="R605" s="4"/>
      <c r="S605" s="4"/>
      <c r="T605" s="4"/>
      <c r="U605" s="4"/>
    </row>
    <row r="606" spans="1:21">
      <c r="A606" s="4"/>
      <c r="B606" s="130"/>
      <c r="C606" s="4"/>
      <c r="D606" s="4"/>
      <c r="E606" s="4"/>
      <c r="F606" s="123"/>
      <c r="G606" s="4"/>
      <c r="H606" s="4"/>
      <c r="I606" s="4"/>
      <c r="J606" s="4"/>
      <c r="Q606" s="4"/>
      <c r="R606" s="4"/>
      <c r="S606" s="4"/>
      <c r="T606" s="4"/>
      <c r="U606" s="4"/>
    </row>
    <row r="607" spans="1:21">
      <c r="A607" s="4"/>
      <c r="B607" s="130"/>
      <c r="C607" s="4"/>
      <c r="D607" s="4"/>
      <c r="E607" s="4"/>
      <c r="F607" s="123"/>
      <c r="G607" s="4"/>
      <c r="H607" s="4"/>
      <c r="I607" s="4"/>
      <c r="J607" s="4"/>
      <c r="Q607" s="4"/>
      <c r="R607" s="4"/>
      <c r="S607" s="4"/>
      <c r="T607" s="4"/>
      <c r="U607" s="4"/>
    </row>
    <row r="608" spans="1:21">
      <c r="A608" s="4"/>
      <c r="B608" s="130"/>
      <c r="C608" s="4"/>
      <c r="D608" s="4"/>
      <c r="E608" s="4"/>
      <c r="F608" s="123"/>
      <c r="G608" s="4"/>
      <c r="H608" s="4"/>
      <c r="I608" s="4"/>
      <c r="J608" s="4"/>
      <c r="Q608" s="4"/>
      <c r="R608" s="4"/>
      <c r="S608" s="4"/>
      <c r="T608" s="4"/>
      <c r="U608" s="4"/>
    </row>
    <row r="609" spans="1:21">
      <c r="A609" s="4"/>
      <c r="B609" s="130"/>
      <c r="C609" s="4"/>
      <c r="D609" s="4"/>
      <c r="E609" s="4"/>
      <c r="F609" s="123"/>
      <c r="G609" s="4"/>
      <c r="H609" s="4"/>
      <c r="I609" s="4"/>
      <c r="J609" s="4"/>
      <c r="Q609" s="4"/>
      <c r="R609" s="4"/>
      <c r="S609" s="4"/>
      <c r="T609" s="4"/>
      <c r="U609" s="4"/>
    </row>
    <row r="610" spans="1:21">
      <c r="A610" s="4"/>
      <c r="B610" s="130"/>
      <c r="C610" s="4"/>
      <c r="D610" s="4"/>
      <c r="E610" s="4"/>
      <c r="F610" s="123"/>
      <c r="G610" s="4"/>
      <c r="H610" s="4"/>
      <c r="I610" s="4"/>
      <c r="J610" s="4"/>
      <c r="Q610" s="4"/>
      <c r="R610" s="4"/>
      <c r="S610" s="4"/>
      <c r="T610" s="4"/>
      <c r="U610" s="4"/>
    </row>
    <row r="611" spans="1:21">
      <c r="A611" s="4"/>
      <c r="B611" s="130"/>
      <c r="C611" s="4"/>
      <c r="D611" s="4"/>
      <c r="E611" s="4"/>
      <c r="F611" s="123"/>
      <c r="G611" s="4"/>
      <c r="H611" s="4"/>
      <c r="I611" s="4"/>
      <c r="J611" s="4"/>
      <c r="Q611" s="4"/>
      <c r="R611" s="4"/>
      <c r="S611" s="4"/>
      <c r="T611" s="4"/>
      <c r="U611" s="4"/>
    </row>
    <row r="612" spans="1:21">
      <c r="A612" s="4"/>
      <c r="B612" s="130"/>
      <c r="C612" s="4"/>
      <c r="D612" s="4"/>
      <c r="E612" s="4"/>
      <c r="F612" s="123"/>
      <c r="G612" s="4"/>
      <c r="H612" s="4"/>
      <c r="I612" s="4"/>
      <c r="J612" s="4"/>
      <c r="Q612" s="4"/>
      <c r="R612" s="4"/>
      <c r="S612" s="4"/>
      <c r="T612" s="4"/>
      <c r="U612" s="4"/>
    </row>
    <row r="613" spans="1:21">
      <c r="A613" s="4"/>
      <c r="B613" s="130"/>
      <c r="C613" s="4"/>
      <c r="D613" s="4"/>
      <c r="E613" s="4"/>
      <c r="F613" s="123"/>
      <c r="G613" s="4"/>
      <c r="H613" s="4"/>
      <c r="I613" s="4"/>
      <c r="J613" s="4"/>
      <c r="Q613" s="4"/>
      <c r="R613" s="4"/>
      <c r="S613" s="4"/>
      <c r="T613" s="4"/>
      <c r="U613" s="4"/>
    </row>
    <row r="614" spans="1:21">
      <c r="A614" s="4"/>
      <c r="B614" s="130"/>
      <c r="C614" s="4"/>
      <c r="D614" s="4"/>
      <c r="E614" s="4"/>
      <c r="F614" s="123"/>
      <c r="G614" s="4"/>
      <c r="H614" s="4"/>
      <c r="I614" s="4"/>
      <c r="J614" s="4"/>
      <c r="Q614" s="4"/>
      <c r="R614" s="4"/>
      <c r="S614" s="4"/>
      <c r="T614" s="4"/>
      <c r="U614" s="4"/>
    </row>
    <row r="615" spans="1:21">
      <c r="A615" s="4"/>
      <c r="B615" s="130"/>
      <c r="C615" s="4"/>
      <c r="D615" s="4"/>
      <c r="E615" s="4"/>
      <c r="F615" s="123"/>
      <c r="G615" s="4"/>
      <c r="H615" s="4"/>
      <c r="I615" s="4"/>
      <c r="J615" s="4"/>
      <c r="Q615" s="4"/>
      <c r="R615" s="4"/>
      <c r="S615" s="4"/>
      <c r="T615" s="4"/>
      <c r="U615" s="4"/>
    </row>
    <row r="616" spans="1:21">
      <c r="A616" s="4"/>
      <c r="B616" s="130"/>
      <c r="C616" s="4"/>
      <c r="D616" s="4"/>
      <c r="E616" s="4"/>
      <c r="F616" s="123"/>
      <c r="G616" s="4"/>
      <c r="H616" s="4"/>
      <c r="I616" s="4"/>
      <c r="J616" s="4"/>
      <c r="Q616" s="4"/>
      <c r="R616" s="4"/>
      <c r="S616" s="4"/>
      <c r="T616" s="4"/>
      <c r="U616" s="4"/>
    </row>
    <row r="617" spans="1:21">
      <c r="A617" s="4"/>
      <c r="B617" s="130"/>
      <c r="C617" s="4"/>
      <c r="D617" s="4"/>
      <c r="E617" s="4"/>
      <c r="F617" s="123"/>
      <c r="G617" s="4"/>
      <c r="H617" s="4"/>
      <c r="I617" s="4"/>
      <c r="J617" s="4"/>
      <c r="Q617" s="4"/>
      <c r="R617" s="4"/>
      <c r="S617" s="4"/>
      <c r="T617" s="4"/>
      <c r="U617" s="4"/>
    </row>
    <row r="618" spans="1:21">
      <c r="A618" s="4"/>
      <c r="B618" s="130"/>
      <c r="C618" s="4"/>
      <c r="D618" s="4"/>
      <c r="E618" s="4"/>
      <c r="F618" s="123"/>
      <c r="G618" s="4"/>
      <c r="H618" s="4"/>
      <c r="I618" s="4"/>
      <c r="J618" s="4"/>
      <c r="Q618" s="4"/>
      <c r="R618" s="4"/>
      <c r="S618" s="4"/>
      <c r="T618" s="4"/>
      <c r="U618" s="4"/>
    </row>
    <row r="619" spans="1:21">
      <c r="A619" s="4"/>
      <c r="B619" s="130"/>
      <c r="C619" s="4"/>
      <c r="D619" s="4"/>
      <c r="E619" s="4"/>
      <c r="F619" s="123"/>
      <c r="G619" s="4"/>
      <c r="H619" s="4"/>
      <c r="I619" s="4"/>
      <c r="J619" s="4"/>
      <c r="Q619" s="4"/>
      <c r="R619" s="4"/>
      <c r="S619" s="4"/>
      <c r="T619" s="4"/>
      <c r="U619" s="4"/>
    </row>
    <row r="620" spans="1:21">
      <c r="A620" s="4"/>
      <c r="B620" s="130"/>
      <c r="C620" s="4"/>
      <c r="D620" s="4"/>
      <c r="E620" s="4"/>
      <c r="F620" s="123"/>
      <c r="G620" s="4"/>
      <c r="H620" s="4"/>
      <c r="I620" s="4"/>
      <c r="J620" s="4"/>
      <c r="Q620" s="4"/>
      <c r="R620" s="4"/>
      <c r="S620" s="4"/>
      <c r="T620" s="4"/>
      <c r="U620" s="4"/>
    </row>
    <row r="621" spans="1:21">
      <c r="A621" s="4"/>
      <c r="B621" s="130"/>
      <c r="C621" s="4"/>
      <c r="D621" s="4"/>
      <c r="E621" s="4"/>
      <c r="F621" s="123"/>
      <c r="G621" s="4"/>
      <c r="H621" s="4"/>
      <c r="I621" s="4"/>
      <c r="J621" s="4"/>
      <c r="Q621" s="4"/>
      <c r="R621" s="4"/>
      <c r="S621" s="4"/>
      <c r="T621" s="4"/>
      <c r="U621" s="4"/>
    </row>
    <row r="622" spans="1:21">
      <c r="A622" s="4"/>
      <c r="B622" s="130"/>
      <c r="C622" s="4"/>
      <c r="D622" s="4"/>
      <c r="E622" s="4"/>
      <c r="F622" s="123"/>
      <c r="G622" s="4"/>
      <c r="H622" s="4"/>
      <c r="I622" s="4"/>
      <c r="J622" s="4"/>
      <c r="Q622" s="4"/>
      <c r="R622" s="4"/>
      <c r="S622" s="4"/>
      <c r="T622" s="4"/>
      <c r="U622" s="4"/>
    </row>
    <row r="623" spans="1:21">
      <c r="A623" s="4"/>
      <c r="B623" s="130"/>
      <c r="C623" s="4"/>
      <c r="D623" s="4"/>
      <c r="E623" s="4"/>
      <c r="F623" s="123"/>
      <c r="G623" s="4"/>
      <c r="H623" s="4"/>
      <c r="I623" s="4"/>
      <c r="J623" s="4"/>
      <c r="Q623" s="4"/>
      <c r="R623" s="4"/>
      <c r="S623" s="4"/>
      <c r="T623" s="4"/>
      <c r="U623" s="4"/>
    </row>
    <row r="624" spans="1:21">
      <c r="A624" s="4"/>
      <c r="B624" s="130"/>
      <c r="C624" s="4"/>
      <c r="D624" s="4"/>
      <c r="E624" s="4"/>
      <c r="F624" s="123"/>
      <c r="G624" s="4"/>
      <c r="H624" s="4"/>
      <c r="I624" s="4"/>
      <c r="J624" s="4"/>
      <c r="Q624" s="4"/>
      <c r="R624" s="4"/>
      <c r="S624" s="4"/>
      <c r="T624" s="4"/>
      <c r="U624" s="4"/>
    </row>
    <row r="625" spans="1:21">
      <c r="A625" s="4"/>
      <c r="B625" s="130"/>
      <c r="C625" s="4"/>
      <c r="D625" s="4"/>
      <c r="E625" s="4"/>
      <c r="F625" s="123"/>
      <c r="G625" s="4"/>
      <c r="H625" s="4"/>
      <c r="I625" s="4"/>
      <c r="J625" s="4"/>
      <c r="Q625" s="4"/>
      <c r="R625" s="4"/>
      <c r="S625" s="4"/>
      <c r="T625" s="4"/>
      <c r="U625" s="4"/>
    </row>
    <row r="626" spans="1:21">
      <c r="A626" s="4"/>
      <c r="B626" s="130"/>
      <c r="C626" s="4"/>
      <c r="D626" s="4"/>
      <c r="E626" s="4"/>
      <c r="F626" s="123"/>
      <c r="G626" s="4"/>
      <c r="H626" s="4"/>
      <c r="I626" s="4"/>
      <c r="J626" s="4"/>
      <c r="Q626" s="4"/>
      <c r="R626" s="4"/>
      <c r="S626" s="4"/>
      <c r="T626" s="4"/>
      <c r="U626" s="4"/>
    </row>
    <row r="627" spans="1:21">
      <c r="A627" s="4"/>
      <c r="B627" s="130"/>
      <c r="C627" s="4"/>
      <c r="D627" s="4"/>
      <c r="E627" s="4"/>
      <c r="F627" s="123"/>
      <c r="G627" s="4"/>
      <c r="H627" s="4"/>
      <c r="I627" s="4"/>
      <c r="J627" s="4"/>
      <c r="Q627" s="4"/>
      <c r="R627" s="4"/>
      <c r="S627" s="4"/>
      <c r="T627" s="4"/>
      <c r="U627" s="4"/>
    </row>
    <row r="628" spans="1:21">
      <c r="A628" s="4"/>
      <c r="B628" s="130"/>
      <c r="C628" s="4"/>
      <c r="D628" s="4"/>
      <c r="E628" s="4"/>
      <c r="F628" s="123"/>
      <c r="G628" s="4"/>
      <c r="H628" s="4"/>
      <c r="I628" s="4"/>
      <c r="J628" s="4"/>
      <c r="Q628" s="4"/>
      <c r="R628" s="4"/>
      <c r="S628" s="4"/>
      <c r="T628" s="4"/>
      <c r="U628" s="4"/>
    </row>
    <row r="629" spans="1:21">
      <c r="A629" s="4"/>
      <c r="B629" s="130"/>
      <c r="C629" s="4"/>
      <c r="D629" s="4"/>
      <c r="E629" s="4"/>
      <c r="F629" s="123"/>
      <c r="G629" s="4"/>
      <c r="H629" s="4"/>
      <c r="I629" s="4"/>
      <c r="J629" s="4"/>
      <c r="Q629" s="4"/>
      <c r="R629" s="4"/>
      <c r="S629" s="4"/>
      <c r="T629" s="4"/>
      <c r="U629" s="4"/>
    </row>
    <row r="630" spans="1:21">
      <c r="A630" s="4"/>
      <c r="B630" s="130"/>
      <c r="C630" s="4"/>
      <c r="D630" s="4"/>
      <c r="E630" s="4"/>
      <c r="F630" s="123"/>
      <c r="G630" s="4"/>
      <c r="H630" s="4"/>
      <c r="I630" s="4"/>
      <c r="J630" s="4"/>
      <c r="Q630" s="4"/>
      <c r="R630" s="4"/>
      <c r="S630" s="4"/>
      <c r="T630" s="4"/>
      <c r="U630" s="4"/>
    </row>
    <row r="631" spans="1:21">
      <c r="A631" s="4"/>
      <c r="B631" s="130"/>
      <c r="C631" s="4"/>
      <c r="D631" s="4"/>
      <c r="E631" s="4"/>
      <c r="F631" s="123"/>
      <c r="G631" s="4"/>
      <c r="H631" s="4"/>
      <c r="I631" s="4"/>
      <c r="J631" s="4"/>
      <c r="Q631" s="4"/>
      <c r="R631" s="4"/>
      <c r="S631" s="4"/>
      <c r="T631" s="4"/>
      <c r="U631" s="4"/>
    </row>
    <row r="632" spans="1:21">
      <c r="A632" s="4"/>
      <c r="B632" s="130"/>
      <c r="C632" s="4"/>
      <c r="D632" s="4"/>
      <c r="E632" s="4"/>
      <c r="F632" s="123"/>
      <c r="G632" s="4"/>
      <c r="H632" s="4"/>
      <c r="I632" s="4"/>
      <c r="J632" s="4"/>
      <c r="Q632" s="4"/>
      <c r="R632" s="4"/>
      <c r="S632" s="4"/>
      <c r="T632" s="4"/>
      <c r="U632" s="4"/>
    </row>
    <row r="633" spans="1:21">
      <c r="A633" s="4"/>
      <c r="B633" s="130"/>
      <c r="C633" s="4"/>
      <c r="D633" s="4"/>
      <c r="E633" s="4"/>
      <c r="F633" s="123"/>
      <c r="G633" s="4"/>
      <c r="H633" s="4"/>
      <c r="I633" s="4"/>
      <c r="J633" s="4"/>
      <c r="Q633" s="4"/>
      <c r="R633" s="4"/>
      <c r="S633" s="4"/>
      <c r="T633" s="4"/>
      <c r="U633" s="4"/>
    </row>
    <row r="634" spans="1:21">
      <c r="A634" s="4"/>
      <c r="B634" s="130"/>
      <c r="C634" s="4"/>
      <c r="D634" s="4"/>
      <c r="E634" s="4"/>
      <c r="F634" s="123"/>
      <c r="G634" s="4"/>
      <c r="H634" s="4"/>
      <c r="I634" s="4"/>
      <c r="J634" s="4"/>
      <c r="Q634" s="4"/>
      <c r="R634" s="4"/>
      <c r="S634" s="4"/>
      <c r="T634" s="4"/>
      <c r="U634" s="4"/>
    </row>
    <row r="635" spans="1:21">
      <c r="A635" s="4"/>
      <c r="B635" s="130"/>
      <c r="C635" s="4"/>
      <c r="D635" s="4"/>
      <c r="E635" s="4"/>
      <c r="F635" s="123"/>
      <c r="G635" s="4"/>
      <c r="H635" s="4"/>
      <c r="I635" s="4"/>
      <c r="J635" s="4"/>
      <c r="Q635" s="4"/>
      <c r="R635" s="4"/>
      <c r="S635" s="4"/>
      <c r="T635" s="4"/>
      <c r="U635" s="4"/>
    </row>
    <row r="636" spans="1:21">
      <c r="A636" s="4"/>
      <c r="B636" s="130"/>
      <c r="C636" s="4"/>
      <c r="D636" s="4"/>
      <c r="E636" s="4"/>
      <c r="F636" s="123"/>
      <c r="G636" s="4"/>
      <c r="H636" s="4"/>
      <c r="I636" s="4"/>
      <c r="J636" s="4"/>
      <c r="Q636" s="4"/>
      <c r="R636" s="4"/>
      <c r="S636" s="4"/>
      <c r="T636" s="4"/>
      <c r="U636" s="4"/>
    </row>
    <row r="637" spans="1:21">
      <c r="A637" s="4"/>
      <c r="B637" s="130"/>
      <c r="C637" s="4"/>
      <c r="D637" s="4"/>
      <c r="E637" s="4"/>
      <c r="F637" s="123"/>
      <c r="G637" s="4"/>
      <c r="H637" s="4"/>
      <c r="I637" s="4"/>
      <c r="J637" s="4"/>
      <c r="Q637" s="4"/>
      <c r="R637" s="4"/>
      <c r="S637" s="4"/>
      <c r="T637" s="4"/>
      <c r="U637" s="4"/>
    </row>
    <row r="638" spans="1:21">
      <c r="A638" s="4"/>
      <c r="B638" s="130"/>
      <c r="C638" s="4"/>
      <c r="D638" s="4"/>
      <c r="E638" s="4"/>
      <c r="F638" s="123"/>
      <c r="G638" s="4"/>
      <c r="H638" s="4"/>
      <c r="I638" s="4"/>
      <c r="J638" s="4"/>
      <c r="Q638" s="4"/>
      <c r="R638" s="4"/>
      <c r="S638" s="4"/>
      <c r="T638" s="4"/>
      <c r="U638" s="4"/>
    </row>
    <row r="639" spans="1:21">
      <c r="A639" s="4"/>
      <c r="B639" s="130"/>
      <c r="C639" s="4"/>
      <c r="D639" s="4"/>
      <c r="E639" s="4"/>
      <c r="F639" s="123"/>
      <c r="G639" s="4"/>
      <c r="H639" s="4"/>
      <c r="I639" s="4"/>
      <c r="J639" s="4"/>
      <c r="Q639" s="4"/>
      <c r="R639" s="4"/>
      <c r="S639" s="4"/>
      <c r="T639" s="4"/>
      <c r="U639" s="4"/>
    </row>
    <row r="640" spans="1:21">
      <c r="A640" s="4"/>
      <c r="B640" s="130"/>
      <c r="C640" s="4"/>
      <c r="D640" s="4"/>
      <c r="E640" s="4"/>
      <c r="F640" s="123"/>
      <c r="G640" s="4"/>
      <c r="H640" s="4"/>
      <c r="I640" s="4"/>
      <c r="J640" s="4"/>
      <c r="Q640" s="4"/>
      <c r="R640" s="4"/>
      <c r="S640" s="4"/>
      <c r="T640" s="4"/>
      <c r="U640" s="4"/>
    </row>
    <row r="641" spans="1:21">
      <c r="A641" s="4"/>
      <c r="B641" s="130"/>
      <c r="C641" s="4"/>
      <c r="D641" s="4"/>
      <c r="E641" s="4"/>
      <c r="F641" s="123"/>
      <c r="G641" s="4"/>
      <c r="H641" s="4"/>
      <c r="I641" s="4"/>
      <c r="J641" s="4"/>
      <c r="Q641" s="4"/>
      <c r="R641" s="4"/>
      <c r="S641" s="4"/>
      <c r="T641" s="4"/>
      <c r="U641" s="4"/>
    </row>
    <row r="642" spans="1:21">
      <c r="A642" s="4"/>
      <c r="B642" s="130"/>
      <c r="C642" s="4"/>
      <c r="D642" s="4"/>
      <c r="E642" s="4"/>
      <c r="F642" s="123"/>
      <c r="G642" s="4"/>
      <c r="H642" s="4"/>
      <c r="I642" s="4"/>
      <c r="J642" s="4"/>
      <c r="Q642" s="4"/>
      <c r="R642" s="4"/>
      <c r="S642" s="4"/>
      <c r="T642" s="4"/>
      <c r="U642" s="4"/>
    </row>
    <row r="643" spans="1:21">
      <c r="A643" s="4"/>
      <c r="B643" s="130"/>
      <c r="C643" s="4"/>
      <c r="D643" s="4"/>
      <c r="E643" s="4"/>
      <c r="F643" s="123"/>
      <c r="G643" s="4"/>
      <c r="H643" s="4"/>
      <c r="I643" s="4"/>
      <c r="J643" s="4"/>
      <c r="Q643" s="4"/>
      <c r="R643" s="4"/>
      <c r="S643" s="4"/>
      <c r="T643" s="4"/>
      <c r="U643" s="4"/>
    </row>
    <row r="644" spans="1:21">
      <c r="A644" s="4"/>
      <c r="B644" s="130"/>
      <c r="C644" s="4"/>
      <c r="D644" s="4"/>
      <c r="E644" s="4"/>
      <c r="F644" s="123"/>
      <c r="G644" s="4"/>
      <c r="H644" s="4"/>
      <c r="I644" s="4"/>
      <c r="J644" s="4"/>
      <c r="Q644" s="4"/>
      <c r="R644" s="4"/>
      <c r="S644" s="4"/>
      <c r="T644" s="4"/>
      <c r="U644" s="4"/>
    </row>
    <row r="645" spans="1:21">
      <c r="A645" s="4"/>
      <c r="B645" s="130"/>
      <c r="C645" s="4"/>
      <c r="D645" s="4"/>
      <c r="E645" s="4"/>
      <c r="F645" s="123"/>
      <c r="G645" s="4"/>
      <c r="H645" s="4"/>
      <c r="I645" s="4"/>
      <c r="J645" s="4"/>
      <c r="Q645" s="4"/>
      <c r="R645" s="4"/>
      <c r="S645" s="4"/>
      <c r="T645" s="4"/>
      <c r="U645" s="4"/>
    </row>
    <row r="646" spans="1:21">
      <c r="A646" s="4"/>
      <c r="B646" s="130"/>
      <c r="C646" s="4"/>
      <c r="D646" s="4"/>
      <c r="E646" s="4"/>
      <c r="F646" s="123"/>
      <c r="G646" s="4"/>
      <c r="H646" s="4"/>
      <c r="I646" s="4"/>
      <c r="J646" s="4"/>
      <c r="Q646" s="4"/>
      <c r="R646" s="4"/>
      <c r="S646" s="4"/>
      <c r="T646" s="4"/>
      <c r="U646" s="4"/>
    </row>
    <row r="647" spans="1:21">
      <c r="A647" s="4"/>
      <c r="B647" s="130"/>
      <c r="C647" s="4"/>
      <c r="D647" s="4"/>
      <c r="E647" s="4"/>
      <c r="F647" s="123"/>
      <c r="G647" s="4"/>
      <c r="H647" s="4"/>
      <c r="I647" s="4"/>
      <c r="J647" s="4"/>
      <c r="Q647" s="4"/>
      <c r="R647" s="4"/>
      <c r="S647" s="4"/>
      <c r="T647" s="4"/>
      <c r="U647" s="4"/>
    </row>
    <row r="648" spans="1:21">
      <c r="A648" s="4"/>
      <c r="B648" s="130"/>
      <c r="C648" s="4"/>
      <c r="D648" s="4"/>
      <c r="E648" s="4"/>
      <c r="F648" s="123"/>
      <c r="G648" s="4"/>
      <c r="H648" s="4"/>
      <c r="I648" s="4"/>
      <c r="J648" s="4"/>
      <c r="Q648" s="4"/>
      <c r="R648" s="4"/>
      <c r="S648" s="4"/>
      <c r="T648" s="4"/>
      <c r="U648" s="4"/>
    </row>
    <row r="649" spans="1:21">
      <c r="A649" s="4"/>
      <c r="B649" s="130"/>
      <c r="C649" s="4"/>
      <c r="D649" s="4"/>
      <c r="E649" s="4"/>
      <c r="F649" s="123"/>
      <c r="G649" s="4"/>
      <c r="H649" s="4"/>
      <c r="I649" s="4"/>
      <c r="J649" s="4"/>
      <c r="Q649" s="4"/>
      <c r="R649" s="4"/>
      <c r="S649" s="4"/>
      <c r="T649" s="4"/>
      <c r="U649" s="4"/>
    </row>
    <row r="650" spans="1:21">
      <c r="A650" s="4"/>
      <c r="B650" s="130"/>
      <c r="C650" s="4"/>
      <c r="D650" s="4"/>
      <c r="E650" s="4"/>
      <c r="F650" s="123"/>
      <c r="G650" s="4"/>
      <c r="H650" s="4"/>
      <c r="I650" s="4"/>
      <c r="J650" s="4"/>
      <c r="Q650" s="4"/>
      <c r="R650" s="4"/>
      <c r="S650" s="4"/>
      <c r="T650" s="4"/>
      <c r="U650" s="4"/>
    </row>
    <row r="651" spans="1:21">
      <c r="A651" s="4"/>
      <c r="B651" s="130"/>
      <c r="C651" s="4"/>
      <c r="D651" s="4"/>
      <c r="E651" s="4"/>
      <c r="F651" s="123"/>
      <c r="G651" s="4"/>
      <c r="H651" s="4"/>
      <c r="I651" s="4"/>
      <c r="J651" s="4"/>
      <c r="Q651" s="4"/>
      <c r="R651" s="4"/>
      <c r="S651" s="4"/>
      <c r="T651" s="4"/>
      <c r="U651" s="4"/>
    </row>
    <row r="652" spans="1:21">
      <c r="A652" s="4"/>
      <c r="B652" s="130"/>
      <c r="C652" s="4"/>
      <c r="D652" s="4"/>
      <c r="E652" s="4"/>
      <c r="F652" s="123"/>
      <c r="G652" s="4"/>
      <c r="H652" s="4"/>
      <c r="I652" s="4"/>
      <c r="J652" s="4"/>
      <c r="Q652" s="4"/>
      <c r="R652" s="4"/>
      <c r="S652" s="4"/>
      <c r="T652" s="4"/>
      <c r="U652" s="4"/>
    </row>
    <row r="653" spans="1:21">
      <c r="A653" s="4"/>
      <c r="B653" s="130"/>
      <c r="C653" s="4"/>
      <c r="D653" s="4"/>
      <c r="E653" s="4"/>
      <c r="F653" s="123"/>
      <c r="G653" s="4"/>
      <c r="H653" s="4"/>
      <c r="I653" s="4"/>
      <c r="J653" s="4"/>
      <c r="Q653" s="4"/>
      <c r="R653" s="4"/>
      <c r="S653" s="4"/>
      <c r="T653" s="4"/>
      <c r="U653" s="4"/>
    </row>
    <row r="654" spans="1:21">
      <c r="A654" s="4"/>
      <c r="B654" s="130"/>
      <c r="C654" s="4"/>
      <c r="D654" s="4"/>
      <c r="E654" s="4"/>
      <c r="F654" s="123"/>
      <c r="G654" s="4"/>
      <c r="H654" s="4"/>
      <c r="I654" s="4"/>
      <c r="J654" s="4"/>
      <c r="Q654" s="4"/>
      <c r="R654" s="4"/>
      <c r="S654" s="4"/>
      <c r="T654" s="4"/>
      <c r="U654" s="4"/>
    </row>
    <row r="655" spans="1:21">
      <c r="A655" s="4"/>
      <c r="B655" s="130"/>
      <c r="C655" s="4"/>
      <c r="D655" s="4"/>
      <c r="E655" s="4"/>
      <c r="F655" s="123"/>
      <c r="G655" s="4"/>
      <c r="H655" s="4"/>
      <c r="I655" s="4"/>
      <c r="J655" s="4"/>
      <c r="Q655" s="4"/>
      <c r="R655" s="4"/>
      <c r="S655" s="4"/>
      <c r="T655" s="4"/>
      <c r="U655" s="4"/>
    </row>
    <row r="656" spans="1:21">
      <c r="A656" s="4"/>
      <c r="B656" s="130"/>
      <c r="C656" s="4"/>
      <c r="D656" s="4"/>
      <c r="E656" s="4"/>
      <c r="F656" s="123"/>
      <c r="G656" s="4"/>
      <c r="H656" s="4"/>
      <c r="I656" s="4"/>
      <c r="J656" s="4"/>
      <c r="Q656" s="4"/>
      <c r="R656" s="4"/>
      <c r="S656" s="4"/>
      <c r="T656" s="4"/>
      <c r="U656" s="4"/>
    </row>
    <row r="657" spans="1:21">
      <c r="A657" s="4"/>
      <c r="B657" s="130"/>
      <c r="C657" s="4"/>
      <c r="D657" s="4"/>
      <c r="E657" s="4"/>
      <c r="F657" s="123"/>
      <c r="G657" s="4"/>
      <c r="H657" s="4"/>
      <c r="I657" s="4"/>
      <c r="J657" s="4"/>
      <c r="Q657" s="4"/>
      <c r="R657" s="4"/>
      <c r="S657" s="4"/>
      <c r="T657" s="4"/>
      <c r="U657" s="4"/>
    </row>
    <row r="658" spans="1:21">
      <c r="A658" s="4"/>
      <c r="B658" s="130"/>
      <c r="C658" s="4"/>
      <c r="D658" s="4"/>
      <c r="E658" s="4"/>
      <c r="F658" s="123"/>
      <c r="G658" s="4"/>
      <c r="H658" s="4"/>
      <c r="I658" s="4"/>
      <c r="J658" s="4"/>
      <c r="Q658" s="4"/>
      <c r="R658" s="4"/>
      <c r="S658" s="4"/>
      <c r="T658" s="4"/>
      <c r="U658" s="4"/>
    </row>
    <row r="659" spans="1:21">
      <c r="A659" s="4"/>
      <c r="B659" s="130"/>
      <c r="C659" s="4"/>
      <c r="D659" s="4"/>
      <c r="E659" s="4"/>
      <c r="F659" s="123"/>
      <c r="G659" s="4"/>
      <c r="H659" s="4"/>
      <c r="I659" s="4"/>
      <c r="J659" s="4"/>
      <c r="Q659" s="4"/>
      <c r="R659" s="4"/>
      <c r="S659" s="4"/>
      <c r="T659" s="4"/>
      <c r="U659" s="4"/>
    </row>
    <row r="660" spans="1:21">
      <c r="A660" s="4"/>
      <c r="B660" s="130"/>
      <c r="C660" s="4"/>
      <c r="D660" s="4"/>
      <c r="E660" s="4"/>
      <c r="F660" s="123"/>
      <c r="G660" s="4"/>
      <c r="H660" s="4"/>
      <c r="I660" s="4"/>
      <c r="J660" s="4"/>
      <c r="Q660" s="4"/>
      <c r="R660" s="4"/>
      <c r="S660" s="4"/>
      <c r="T660" s="4"/>
      <c r="U660" s="4"/>
    </row>
    <row r="661" spans="1:21">
      <c r="A661" s="4"/>
      <c r="B661" s="130"/>
      <c r="C661" s="4"/>
      <c r="D661" s="4"/>
      <c r="E661" s="4"/>
      <c r="F661" s="123"/>
      <c r="G661" s="4"/>
      <c r="H661" s="4"/>
      <c r="I661" s="4"/>
      <c r="J661" s="4"/>
      <c r="Q661" s="4"/>
      <c r="R661" s="4"/>
      <c r="S661" s="4"/>
      <c r="T661" s="4"/>
      <c r="U661" s="4"/>
    </row>
    <row r="662" spans="1:21">
      <c r="A662" s="4"/>
      <c r="B662" s="130"/>
      <c r="C662" s="4"/>
      <c r="D662" s="4"/>
      <c r="E662" s="4"/>
      <c r="F662" s="123"/>
      <c r="G662" s="4"/>
      <c r="H662" s="4"/>
      <c r="I662" s="4"/>
      <c r="J662" s="4"/>
      <c r="Q662" s="4"/>
      <c r="R662" s="4"/>
      <c r="S662" s="4"/>
      <c r="T662" s="4"/>
      <c r="U662" s="4"/>
    </row>
    <row r="663" spans="1:21">
      <c r="A663" s="4"/>
      <c r="B663" s="130"/>
      <c r="C663" s="4"/>
      <c r="D663" s="4"/>
      <c r="E663" s="4"/>
      <c r="F663" s="123"/>
      <c r="G663" s="4"/>
      <c r="H663" s="4"/>
      <c r="I663" s="4"/>
      <c r="J663" s="4"/>
      <c r="Q663" s="4"/>
      <c r="R663" s="4"/>
      <c r="S663" s="4"/>
      <c r="T663" s="4"/>
      <c r="U663" s="4"/>
    </row>
    <row r="664" spans="1:21">
      <c r="A664" s="4"/>
      <c r="B664" s="130"/>
      <c r="C664" s="4"/>
      <c r="D664" s="4"/>
      <c r="E664" s="4"/>
      <c r="F664" s="123"/>
      <c r="G664" s="4"/>
      <c r="H664" s="4"/>
      <c r="I664" s="4"/>
      <c r="J664" s="4"/>
      <c r="Q664" s="4"/>
      <c r="R664" s="4"/>
      <c r="S664" s="4"/>
      <c r="T664" s="4"/>
      <c r="U664" s="4"/>
    </row>
    <row r="665" spans="1:21">
      <c r="A665" s="4"/>
      <c r="B665" s="130"/>
      <c r="C665" s="4"/>
      <c r="D665" s="4"/>
      <c r="E665" s="4"/>
      <c r="F665" s="123"/>
      <c r="G665" s="4"/>
      <c r="H665" s="4"/>
      <c r="I665" s="4"/>
      <c r="J665" s="4"/>
      <c r="Q665" s="4"/>
      <c r="R665" s="4"/>
      <c r="S665" s="4"/>
      <c r="T665" s="4"/>
      <c r="U665" s="4"/>
    </row>
    <row r="666" spans="1:21">
      <c r="A666" s="4"/>
      <c r="B666" s="130"/>
      <c r="C666" s="4"/>
      <c r="D666" s="4"/>
      <c r="E666" s="4"/>
      <c r="F666" s="123"/>
      <c r="G666" s="4"/>
      <c r="H666" s="4"/>
      <c r="I666" s="4"/>
      <c r="J666" s="4"/>
      <c r="Q666" s="4"/>
      <c r="R666" s="4"/>
      <c r="S666" s="4"/>
      <c r="T666" s="4"/>
      <c r="U666" s="4"/>
    </row>
    <row r="667" spans="1:21">
      <c r="A667" s="4"/>
      <c r="B667" s="130"/>
      <c r="C667" s="4"/>
      <c r="D667" s="4"/>
      <c r="E667" s="4"/>
      <c r="F667" s="123"/>
      <c r="G667" s="4"/>
      <c r="H667" s="4"/>
      <c r="I667" s="4"/>
      <c r="J667" s="4"/>
      <c r="Q667" s="4"/>
      <c r="R667" s="4"/>
      <c r="S667" s="4"/>
      <c r="T667" s="4"/>
      <c r="U667" s="4"/>
    </row>
    <row r="668" spans="1:21">
      <c r="A668" s="4"/>
      <c r="B668" s="130"/>
      <c r="C668" s="4"/>
      <c r="D668" s="4"/>
      <c r="E668" s="4"/>
      <c r="F668" s="123"/>
      <c r="G668" s="4"/>
      <c r="H668" s="4"/>
      <c r="I668" s="4"/>
      <c r="J668" s="4"/>
      <c r="Q668" s="4"/>
      <c r="R668" s="4"/>
      <c r="S668" s="4"/>
      <c r="T668" s="4"/>
      <c r="U668" s="4"/>
    </row>
    <row r="669" spans="1:21">
      <c r="A669" s="4"/>
      <c r="B669" s="130"/>
      <c r="C669" s="4"/>
      <c r="D669" s="4"/>
      <c r="E669" s="4"/>
      <c r="F669" s="123"/>
      <c r="G669" s="4"/>
      <c r="H669" s="4"/>
      <c r="I669" s="4"/>
      <c r="J669" s="4"/>
      <c r="Q669" s="4"/>
      <c r="R669" s="4"/>
      <c r="S669" s="4"/>
      <c r="T669" s="4"/>
      <c r="U669" s="4"/>
    </row>
    <row r="670" spans="1:21">
      <c r="A670" s="4"/>
      <c r="B670" s="130"/>
      <c r="C670" s="4"/>
      <c r="D670" s="4"/>
      <c r="E670" s="4"/>
      <c r="F670" s="123"/>
      <c r="G670" s="4"/>
      <c r="H670" s="4"/>
      <c r="I670" s="4"/>
      <c r="J670" s="4"/>
      <c r="Q670" s="4"/>
      <c r="R670" s="4"/>
      <c r="S670" s="4"/>
      <c r="T670" s="4"/>
      <c r="U670" s="4"/>
    </row>
    <row r="671" spans="1:21">
      <c r="A671" s="4"/>
      <c r="B671" s="130"/>
      <c r="C671" s="4"/>
      <c r="D671" s="4"/>
      <c r="E671" s="4"/>
      <c r="F671" s="123"/>
      <c r="G671" s="4"/>
      <c r="H671" s="4"/>
      <c r="I671" s="4"/>
      <c r="J671" s="4"/>
      <c r="Q671" s="4"/>
      <c r="R671" s="4"/>
      <c r="S671" s="4"/>
      <c r="T671" s="4"/>
      <c r="U671" s="4"/>
    </row>
    <row r="672" spans="1:21">
      <c r="A672" s="4"/>
      <c r="B672" s="130"/>
      <c r="C672" s="4"/>
      <c r="D672" s="4"/>
      <c r="E672" s="4"/>
      <c r="F672" s="123"/>
      <c r="G672" s="4"/>
      <c r="H672" s="4"/>
      <c r="I672" s="4"/>
      <c r="J672" s="4"/>
      <c r="Q672" s="4"/>
      <c r="R672" s="4"/>
      <c r="S672" s="4"/>
      <c r="T672" s="4"/>
      <c r="U672" s="4"/>
    </row>
    <row r="673" spans="1:21">
      <c r="A673" s="4"/>
      <c r="B673" s="130"/>
      <c r="C673" s="4"/>
      <c r="D673" s="4"/>
      <c r="E673" s="4"/>
      <c r="F673" s="123"/>
      <c r="G673" s="4"/>
      <c r="H673" s="4"/>
      <c r="I673" s="4"/>
      <c r="J673" s="4"/>
      <c r="Q673" s="4"/>
      <c r="R673" s="4"/>
      <c r="S673" s="4"/>
      <c r="T673" s="4"/>
      <c r="U673" s="4"/>
    </row>
    <row r="674" spans="1:21">
      <c r="A674" s="4"/>
      <c r="B674" s="130"/>
      <c r="C674" s="4"/>
      <c r="D674" s="4"/>
      <c r="E674" s="4"/>
      <c r="F674" s="123"/>
      <c r="G674" s="4"/>
      <c r="H674" s="4"/>
      <c r="I674" s="4"/>
      <c r="J674" s="4"/>
      <c r="Q674" s="4"/>
      <c r="R674" s="4"/>
      <c r="S674" s="4"/>
      <c r="T674" s="4"/>
      <c r="U674" s="4"/>
    </row>
    <row r="675" spans="1:21">
      <c r="A675" s="4"/>
      <c r="B675" s="130"/>
      <c r="C675" s="4"/>
      <c r="D675" s="4"/>
      <c r="E675" s="4"/>
      <c r="F675" s="123"/>
      <c r="G675" s="4"/>
      <c r="H675" s="4"/>
      <c r="I675" s="4"/>
      <c r="J675" s="4"/>
      <c r="Q675" s="4"/>
      <c r="R675" s="4"/>
      <c r="S675" s="4"/>
      <c r="T675" s="4"/>
      <c r="U675" s="4"/>
    </row>
    <row r="676" spans="1:21">
      <c r="A676" s="4"/>
      <c r="B676" s="130"/>
      <c r="C676" s="4"/>
      <c r="D676" s="4"/>
      <c r="E676" s="4"/>
      <c r="F676" s="123"/>
      <c r="G676" s="4"/>
      <c r="H676" s="4"/>
      <c r="I676" s="4"/>
      <c r="J676" s="4"/>
      <c r="Q676" s="4"/>
      <c r="R676" s="4"/>
      <c r="S676" s="4"/>
      <c r="T676" s="4"/>
      <c r="U676" s="4"/>
    </row>
    <row r="677" spans="1:21">
      <c r="A677" s="4"/>
      <c r="B677" s="130"/>
      <c r="C677" s="4"/>
      <c r="D677" s="4"/>
      <c r="E677" s="4"/>
      <c r="F677" s="123"/>
      <c r="G677" s="4"/>
      <c r="H677" s="4"/>
      <c r="I677" s="4"/>
      <c r="J677" s="4"/>
      <c r="Q677" s="4"/>
      <c r="R677" s="4"/>
      <c r="S677" s="4"/>
      <c r="T677" s="4"/>
      <c r="U677" s="4"/>
    </row>
    <row r="678" spans="1:21">
      <c r="A678" s="4"/>
      <c r="B678" s="130"/>
      <c r="C678" s="4"/>
      <c r="D678" s="4"/>
      <c r="E678" s="4"/>
      <c r="F678" s="123"/>
      <c r="G678" s="4"/>
      <c r="H678" s="4"/>
      <c r="I678" s="4"/>
      <c r="J678" s="4"/>
      <c r="Q678" s="4"/>
      <c r="R678" s="4"/>
      <c r="S678" s="4"/>
      <c r="T678" s="4"/>
      <c r="U678" s="4"/>
    </row>
    <row r="679" spans="1:21">
      <c r="A679" s="4"/>
      <c r="B679" s="130"/>
      <c r="C679" s="4"/>
      <c r="D679" s="4"/>
      <c r="E679" s="4"/>
      <c r="F679" s="123"/>
      <c r="G679" s="4"/>
      <c r="H679" s="4"/>
      <c r="I679" s="4"/>
      <c r="J679" s="4"/>
      <c r="Q679" s="4"/>
      <c r="R679" s="4"/>
      <c r="S679" s="4"/>
      <c r="T679" s="4"/>
      <c r="U679" s="4"/>
    </row>
    <row r="680" spans="1:21">
      <c r="A680" s="4"/>
      <c r="B680" s="130"/>
      <c r="C680" s="4"/>
      <c r="D680" s="4"/>
      <c r="E680" s="4"/>
      <c r="F680" s="123"/>
      <c r="G680" s="4"/>
      <c r="H680" s="4"/>
      <c r="I680" s="4"/>
      <c r="J680" s="4"/>
      <c r="Q680" s="4"/>
      <c r="R680" s="4"/>
      <c r="S680" s="4"/>
      <c r="T680" s="4"/>
      <c r="U680" s="4"/>
    </row>
    <row r="681" spans="1:21">
      <c r="A681" s="4"/>
      <c r="B681" s="130"/>
      <c r="C681" s="4"/>
      <c r="D681" s="4"/>
      <c r="E681" s="4"/>
      <c r="F681" s="123"/>
      <c r="G681" s="4"/>
      <c r="H681" s="4"/>
      <c r="I681" s="4"/>
      <c r="J681" s="4"/>
      <c r="Q681" s="4"/>
      <c r="R681" s="4"/>
      <c r="S681" s="4"/>
      <c r="T681" s="4"/>
      <c r="U681" s="4"/>
    </row>
    <row r="682" spans="1:21">
      <c r="A682" s="4"/>
      <c r="B682" s="130"/>
      <c r="C682" s="4"/>
      <c r="D682" s="4"/>
      <c r="E682" s="4"/>
      <c r="F682" s="123"/>
      <c r="G682" s="4"/>
      <c r="H682" s="4"/>
      <c r="I682" s="4"/>
      <c r="J682" s="4"/>
      <c r="Q682" s="4"/>
      <c r="R682" s="4"/>
      <c r="S682" s="4"/>
      <c r="T682" s="4"/>
      <c r="U682" s="4"/>
    </row>
    <row r="683" spans="1:21">
      <c r="A683" s="4"/>
      <c r="B683" s="130"/>
      <c r="C683" s="4"/>
      <c r="D683" s="4"/>
      <c r="E683" s="4"/>
      <c r="F683" s="123"/>
      <c r="G683" s="4"/>
      <c r="H683" s="4"/>
      <c r="I683" s="4"/>
      <c r="J683" s="4"/>
      <c r="Q683" s="4"/>
      <c r="R683" s="4"/>
      <c r="S683" s="4"/>
      <c r="T683" s="4"/>
      <c r="U683" s="4"/>
    </row>
    <row r="684" spans="1:21">
      <c r="A684" s="4"/>
      <c r="B684" s="130"/>
      <c r="C684" s="4"/>
      <c r="D684" s="4"/>
      <c r="E684" s="4"/>
      <c r="F684" s="123"/>
      <c r="G684" s="4"/>
      <c r="H684" s="4"/>
      <c r="I684" s="4"/>
      <c r="J684" s="4"/>
      <c r="Q684" s="4"/>
      <c r="R684" s="4"/>
      <c r="S684" s="4"/>
      <c r="T684" s="4"/>
      <c r="U684" s="4"/>
    </row>
    <row r="685" spans="1:21">
      <c r="A685" s="4"/>
      <c r="B685" s="130"/>
      <c r="C685" s="4"/>
      <c r="D685" s="4"/>
      <c r="E685" s="4"/>
      <c r="F685" s="123"/>
      <c r="G685" s="4"/>
      <c r="H685" s="4"/>
      <c r="I685" s="4"/>
      <c r="J685" s="4"/>
      <c r="Q685" s="4"/>
      <c r="R685" s="4"/>
      <c r="S685" s="4"/>
      <c r="T685" s="4"/>
      <c r="U685" s="4"/>
    </row>
    <row r="686" spans="1:21">
      <c r="A686" s="4"/>
      <c r="B686" s="130"/>
      <c r="C686" s="4"/>
      <c r="D686" s="4"/>
      <c r="E686" s="4"/>
      <c r="F686" s="123"/>
      <c r="G686" s="4"/>
      <c r="H686" s="4"/>
      <c r="I686" s="4"/>
      <c r="J686" s="4"/>
      <c r="Q686" s="4"/>
      <c r="R686" s="4"/>
      <c r="S686" s="4"/>
      <c r="T686" s="4"/>
      <c r="U686" s="4"/>
    </row>
    <row r="687" spans="1:21">
      <c r="A687" s="4"/>
      <c r="B687" s="130"/>
      <c r="C687" s="4"/>
      <c r="D687" s="4"/>
      <c r="E687" s="4"/>
      <c r="F687" s="123"/>
      <c r="G687" s="4"/>
      <c r="H687" s="4"/>
      <c r="I687" s="4"/>
      <c r="J687" s="4"/>
      <c r="Q687" s="4"/>
      <c r="R687" s="4"/>
      <c r="S687" s="4"/>
      <c r="T687" s="4"/>
      <c r="U687" s="4"/>
    </row>
    <row r="688" spans="1:21">
      <c r="A688" s="4"/>
      <c r="B688" s="130"/>
      <c r="C688" s="4"/>
      <c r="D688" s="4"/>
      <c r="E688" s="4"/>
      <c r="F688" s="123"/>
      <c r="G688" s="4"/>
      <c r="H688" s="4"/>
      <c r="I688" s="4"/>
      <c r="J688" s="4"/>
      <c r="Q688" s="4"/>
      <c r="R688" s="4"/>
      <c r="S688" s="4"/>
      <c r="T688" s="4"/>
      <c r="U688" s="4"/>
    </row>
    <row r="689" spans="1:21">
      <c r="A689" s="4"/>
      <c r="B689" s="130"/>
      <c r="C689" s="4"/>
      <c r="D689" s="4"/>
      <c r="E689" s="4"/>
      <c r="F689" s="123"/>
      <c r="G689" s="4"/>
      <c r="H689" s="4"/>
      <c r="I689" s="4"/>
      <c r="J689" s="4"/>
      <c r="Q689" s="4"/>
      <c r="R689" s="4"/>
      <c r="S689" s="4"/>
      <c r="T689" s="4"/>
      <c r="U689" s="4"/>
    </row>
    <row r="690" spans="1:21">
      <c r="A690" s="4"/>
      <c r="B690" s="130"/>
      <c r="C690" s="4"/>
      <c r="D690" s="4"/>
      <c r="E690" s="4"/>
      <c r="F690" s="123"/>
      <c r="G690" s="4"/>
      <c r="H690" s="4"/>
      <c r="I690" s="4"/>
      <c r="J690" s="4"/>
      <c r="Q690" s="4"/>
      <c r="R690" s="4"/>
      <c r="S690" s="4"/>
      <c r="T690" s="4"/>
      <c r="U690" s="4"/>
    </row>
    <row r="691" spans="1:21">
      <c r="A691" s="4"/>
      <c r="B691" s="130"/>
      <c r="C691" s="4"/>
      <c r="D691" s="4"/>
      <c r="E691" s="4"/>
      <c r="F691" s="123"/>
      <c r="G691" s="4"/>
      <c r="H691" s="4"/>
      <c r="I691" s="4"/>
      <c r="J691" s="4"/>
      <c r="Q691" s="4"/>
      <c r="R691" s="4"/>
      <c r="S691" s="4"/>
      <c r="T691" s="4"/>
      <c r="U691" s="4"/>
    </row>
    <row r="692" spans="1:21">
      <c r="A692" s="4"/>
      <c r="B692" s="130"/>
      <c r="C692" s="4"/>
      <c r="D692" s="4"/>
      <c r="E692" s="4"/>
      <c r="F692" s="123"/>
      <c r="G692" s="4"/>
      <c r="H692" s="4"/>
      <c r="I692" s="4"/>
      <c r="J692" s="4"/>
      <c r="Q692" s="4"/>
      <c r="R692" s="4"/>
      <c r="S692" s="4"/>
      <c r="T692" s="4"/>
      <c r="U692" s="4"/>
    </row>
    <row r="693" spans="1:21">
      <c r="A693" s="4"/>
      <c r="B693" s="130"/>
      <c r="C693" s="4"/>
      <c r="D693" s="4"/>
      <c r="E693" s="4"/>
      <c r="F693" s="123"/>
      <c r="G693" s="4"/>
      <c r="H693" s="4"/>
      <c r="I693" s="4"/>
      <c r="J693" s="4"/>
      <c r="Q693" s="4"/>
      <c r="R693" s="4"/>
      <c r="S693" s="4"/>
      <c r="T693" s="4"/>
      <c r="U693" s="4"/>
    </row>
    <row r="694" spans="1:21">
      <c r="A694" s="4"/>
      <c r="B694" s="130"/>
      <c r="C694" s="4"/>
      <c r="D694" s="4"/>
      <c r="E694" s="4"/>
      <c r="F694" s="123"/>
      <c r="G694" s="4"/>
      <c r="H694" s="4"/>
      <c r="I694" s="4"/>
      <c r="J694" s="4"/>
      <c r="Q694" s="4"/>
      <c r="R694" s="4"/>
      <c r="S694" s="4"/>
      <c r="T694" s="4"/>
      <c r="U694" s="4"/>
    </row>
    <row r="695" spans="1:21">
      <c r="A695" s="4"/>
      <c r="B695" s="130"/>
      <c r="C695" s="4"/>
      <c r="D695" s="4"/>
      <c r="E695" s="4"/>
      <c r="F695" s="123"/>
      <c r="G695" s="4"/>
      <c r="H695" s="4"/>
      <c r="I695" s="4"/>
      <c r="J695" s="4"/>
      <c r="Q695" s="4"/>
      <c r="R695" s="4"/>
      <c r="S695" s="4"/>
      <c r="T695" s="4"/>
      <c r="U695" s="4"/>
    </row>
    <row r="696" spans="1:21">
      <c r="A696" s="4"/>
      <c r="B696" s="130"/>
      <c r="C696" s="4"/>
      <c r="D696" s="4"/>
      <c r="E696" s="4"/>
      <c r="F696" s="123"/>
      <c r="G696" s="4"/>
      <c r="H696" s="4"/>
      <c r="I696" s="4"/>
      <c r="J696" s="4"/>
      <c r="Q696" s="4"/>
      <c r="R696" s="4"/>
      <c r="S696" s="4"/>
      <c r="T696" s="4"/>
      <c r="U696" s="4"/>
    </row>
    <row r="697" spans="1:21">
      <c r="A697" s="4"/>
      <c r="B697" s="130"/>
      <c r="C697" s="4"/>
      <c r="D697" s="4"/>
      <c r="E697" s="4"/>
      <c r="F697" s="123"/>
      <c r="G697" s="4"/>
      <c r="H697" s="4"/>
      <c r="I697" s="4"/>
      <c r="J697" s="4"/>
      <c r="Q697" s="4"/>
      <c r="R697" s="4"/>
      <c r="S697" s="4"/>
      <c r="T697" s="4"/>
      <c r="U697" s="4"/>
    </row>
    <row r="698" spans="1:21">
      <c r="A698" s="4"/>
      <c r="B698" s="130"/>
      <c r="C698" s="4"/>
      <c r="D698" s="4"/>
      <c r="E698" s="4"/>
      <c r="F698" s="123"/>
      <c r="G698" s="4"/>
      <c r="H698" s="4"/>
      <c r="I698" s="4"/>
      <c r="J698" s="4"/>
      <c r="Q698" s="4"/>
      <c r="R698" s="4"/>
      <c r="S698" s="4"/>
      <c r="T698" s="4"/>
      <c r="U698" s="4"/>
    </row>
    <row r="699" spans="1:21">
      <c r="A699" s="4"/>
      <c r="B699" s="130"/>
      <c r="C699" s="4"/>
      <c r="D699" s="4"/>
      <c r="E699" s="4"/>
      <c r="F699" s="123"/>
      <c r="G699" s="4"/>
      <c r="H699" s="4"/>
      <c r="I699" s="4"/>
      <c r="J699" s="4"/>
      <c r="Q699" s="4"/>
      <c r="R699" s="4"/>
      <c r="S699" s="4"/>
      <c r="T699" s="4"/>
      <c r="U699" s="4"/>
    </row>
    <row r="700" spans="1:21">
      <c r="A700" s="4"/>
      <c r="B700" s="130"/>
      <c r="C700" s="4"/>
      <c r="D700" s="4"/>
      <c r="E700" s="4"/>
      <c r="F700" s="123"/>
      <c r="G700" s="4"/>
      <c r="H700" s="4"/>
      <c r="I700" s="4"/>
      <c r="J700" s="4"/>
      <c r="Q700" s="4"/>
      <c r="R700" s="4"/>
      <c r="S700" s="4"/>
      <c r="T700" s="4"/>
      <c r="U700" s="4"/>
    </row>
    <row r="701" spans="1:21">
      <c r="A701" s="4"/>
      <c r="B701" s="130"/>
      <c r="C701" s="4"/>
      <c r="D701" s="4"/>
      <c r="E701" s="4"/>
      <c r="F701" s="123"/>
      <c r="G701" s="4"/>
      <c r="H701" s="4"/>
      <c r="I701" s="4"/>
      <c r="J701" s="4"/>
      <c r="Q701" s="4"/>
      <c r="R701" s="4"/>
      <c r="S701" s="4"/>
      <c r="T701" s="4"/>
      <c r="U701" s="4"/>
    </row>
    <row r="702" spans="1:21">
      <c r="A702" s="4"/>
      <c r="B702" s="130"/>
      <c r="C702" s="4"/>
      <c r="D702" s="4"/>
      <c r="E702" s="4"/>
      <c r="F702" s="123"/>
      <c r="G702" s="4"/>
      <c r="H702" s="4"/>
      <c r="I702" s="4"/>
      <c r="J702" s="4"/>
      <c r="Q702" s="4"/>
      <c r="R702" s="4"/>
      <c r="S702" s="4"/>
      <c r="T702" s="4"/>
      <c r="U702" s="4"/>
    </row>
    <row r="703" spans="1:21">
      <c r="A703" s="4"/>
      <c r="B703" s="130"/>
      <c r="C703" s="4"/>
      <c r="D703" s="4"/>
      <c r="E703" s="4"/>
      <c r="F703" s="123"/>
      <c r="G703" s="4"/>
      <c r="H703" s="4"/>
      <c r="I703" s="4"/>
      <c r="J703" s="4"/>
      <c r="Q703" s="4"/>
      <c r="R703" s="4"/>
      <c r="S703" s="4"/>
      <c r="T703" s="4"/>
      <c r="U703" s="4"/>
    </row>
    <row r="704" spans="1:21">
      <c r="A704" s="4"/>
      <c r="B704" s="130"/>
      <c r="C704" s="4"/>
      <c r="D704" s="4"/>
      <c r="E704" s="4"/>
      <c r="F704" s="123"/>
      <c r="G704" s="4"/>
      <c r="H704" s="4"/>
      <c r="I704" s="4"/>
      <c r="J704" s="4"/>
      <c r="Q704" s="4"/>
      <c r="R704" s="4"/>
      <c r="S704" s="4"/>
      <c r="T704" s="4"/>
      <c r="U704" s="4"/>
    </row>
    <row r="705" spans="1:21">
      <c r="A705" s="4"/>
      <c r="B705" s="130"/>
      <c r="C705" s="4"/>
      <c r="D705" s="4"/>
      <c r="E705" s="4"/>
      <c r="F705" s="123"/>
      <c r="G705" s="4"/>
      <c r="H705" s="4"/>
      <c r="I705" s="4"/>
      <c r="J705" s="4"/>
      <c r="Q705" s="4"/>
      <c r="R705" s="4"/>
      <c r="S705" s="4"/>
      <c r="T705" s="4"/>
      <c r="U705" s="4"/>
    </row>
    <row r="706" spans="1:21">
      <c r="A706" s="4"/>
      <c r="B706" s="130"/>
      <c r="C706" s="4"/>
      <c r="D706" s="4"/>
      <c r="E706" s="4"/>
      <c r="F706" s="123"/>
      <c r="G706" s="4"/>
      <c r="H706" s="4"/>
      <c r="I706" s="4"/>
      <c r="J706" s="4"/>
      <c r="Q706" s="4"/>
      <c r="R706" s="4"/>
      <c r="S706" s="4"/>
      <c r="T706" s="4"/>
      <c r="U706" s="4"/>
    </row>
    <row r="707" spans="1:21">
      <c r="A707" s="4"/>
      <c r="B707" s="130"/>
      <c r="C707" s="4"/>
      <c r="D707" s="4"/>
      <c r="E707" s="4"/>
      <c r="F707" s="123"/>
      <c r="G707" s="4"/>
      <c r="H707" s="4"/>
      <c r="I707" s="4"/>
      <c r="J707" s="4"/>
      <c r="Q707" s="4"/>
      <c r="R707" s="4"/>
      <c r="S707" s="4"/>
      <c r="T707" s="4"/>
      <c r="U707" s="4"/>
    </row>
    <row r="708" spans="1:21">
      <c r="A708" s="4"/>
      <c r="B708" s="130"/>
      <c r="C708" s="4"/>
      <c r="D708" s="4"/>
      <c r="E708" s="4"/>
      <c r="F708" s="123"/>
      <c r="G708" s="4"/>
      <c r="H708" s="4"/>
      <c r="I708" s="4"/>
      <c r="J708" s="4"/>
      <c r="Q708" s="4"/>
      <c r="R708" s="4"/>
      <c r="S708" s="4"/>
      <c r="T708" s="4"/>
      <c r="U708" s="4"/>
    </row>
    <row r="709" spans="1:21">
      <c r="A709" s="4"/>
      <c r="B709" s="130"/>
      <c r="C709" s="4"/>
      <c r="D709" s="4"/>
      <c r="E709" s="4"/>
      <c r="F709" s="123"/>
      <c r="G709" s="4"/>
      <c r="H709" s="4"/>
      <c r="I709" s="4"/>
      <c r="J709" s="4"/>
      <c r="Q709" s="4"/>
      <c r="R709" s="4"/>
      <c r="S709" s="4"/>
      <c r="T709" s="4"/>
      <c r="U709" s="4"/>
    </row>
    <row r="710" spans="1:21">
      <c r="A710" s="4"/>
      <c r="B710" s="130"/>
      <c r="C710" s="4"/>
      <c r="D710" s="4"/>
      <c r="E710" s="4"/>
      <c r="F710" s="123"/>
      <c r="G710" s="4"/>
      <c r="H710" s="4"/>
      <c r="I710" s="4"/>
      <c r="J710" s="4"/>
      <c r="Q710" s="4"/>
      <c r="R710" s="4"/>
      <c r="S710" s="4"/>
      <c r="T710" s="4"/>
      <c r="U710" s="4"/>
    </row>
    <row r="711" spans="1:21">
      <c r="A711" s="4"/>
      <c r="B711" s="130"/>
      <c r="C711" s="4"/>
      <c r="D711" s="4"/>
      <c r="E711" s="4"/>
      <c r="F711" s="123"/>
      <c r="G711" s="4"/>
      <c r="H711" s="4"/>
      <c r="I711" s="4"/>
      <c r="J711" s="4"/>
      <c r="Q711" s="4"/>
      <c r="R711" s="4"/>
      <c r="S711" s="4"/>
      <c r="T711" s="4"/>
      <c r="U711" s="4"/>
    </row>
    <row r="712" spans="1:21">
      <c r="A712" s="4"/>
      <c r="B712" s="130"/>
      <c r="C712" s="4"/>
      <c r="D712" s="4"/>
      <c r="E712" s="4"/>
      <c r="F712" s="123"/>
      <c r="G712" s="4"/>
      <c r="H712" s="4"/>
      <c r="I712" s="4"/>
      <c r="J712" s="4"/>
      <c r="Q712" s="4"/>
      <c r="R712" s="4"/>
      <c r="S712" s="4"/>
      <c r="T712" s="4"/>
      <c r="U712" s="4"/>
    </row>
    <row r="713" spans="1:21">
      <c r="A713" s="4"/>
      <c r="B713" s="130"/>
      <c r="C713" s="4"/>
      <c r="D713" s="4"/>
      <c r="E713" s="4"/>
      <c r="F713" s="123"/>
      <c r="G713" s="4"/>
      <c r="H713" s="4"/>
      <c r="I713" s="4"/>
      <c r="J713" s="4"/>
      <c r="Q713" s="4"/>
      <c r="R713" s="4"/>
      <c r="S713" s="4"/>
      <c r="T713" s="4"/>
      <c r="U713" s="4"/>
    </row>
    <row r="714" spans="1:21">
      <c r="A714" s="4"/>
      <c r="B714" s="130"/>
      <c r="C714" s="4"/>
      <c r="D714" s="4"/>
      <c r="E714" s="4"/>
      <c r="F714" s="123"/>
      <c r="G714" s="4"/>
      <c r="H714" s="4"/>
      <c r="I714" s="4"/>
      <c r="J714" s="4"/>
      <c r="Q714" s="4"/>
      <c r="R714" s="4"/>
      <c r="S714" s="4"/>
      <c r="T714" s="4"/>
      <c r="U714" s="4"/>
    </row>
    <row r="715" spans="1:21">
      <c r="A715" s="4"/>
      <c r="B715" s="130"/>
      <c r="C715" s="4"/>
      <c r="D715" s="4"/>
      <c r="E715" s="4"/>
      <c r="F715" s="123"/>
      <c r="G715" s="4"/>
      <c r="H715" s="4"/>
      <c r="I715" s="4"/>
      <c r="J715" s="4"/>
      <c r="Q715" s="4"/>
      <c r="R715" s="4"/>
      <c r="S715" s="4"/>
      <c r="T715" s="4"/>
      <c r="U715" s="4"/>
    </row>
    <row r="716" spans="1:21">
      <c r="A716" s="4"/>
      <c r="B716" s="130"/>
      <c r="C716" s="4"/>
      <c r="D716" s="4"/>
      <c r="E716" s="4"/>
      <c r="F716" s="123"/>
      <c r="G716" s="4"/>
      <c r="H716" s="4"/>
      <c r="I716" s="4"/>
      <c r="J716" s="4"/>
      <c r="Q716" s="4"/>
      <c r="R716" s="4"/>
      <c r="S716" s="4"/>
      <c r="T716" s="4"/>
      <c r="U716" s="4"/>
    </row>
    <row r="717" spans="1:21">
      <c r="A717" s="4"/>
      <c r="B717" s="130"/>
      <c r="C717" s="4"/>
      <c r="D717" s="4"/>
      <c r="E717" s="4"/>
      <c r="F717" s="123"/>
      <c r="G717" s="4"/>
      <c r="H717" s="4"/>
      <c r="I717" s="4"/>
      <c r="J717" s="4"/>
      <c r="Q717" s="4"/>
      <c r="R717" s="4"/>
      <c r="S717" s="4"/>
      <c r="T717" s="4"/>
      <c r="U717" s="4"/>
    </row>
    <row r="718" spans="1:21">
      <c r="A718" s="4"/>
      <c r="B718" s="130"/>
      <c r="C718" s="4"/>
      <c r="D718" s="4"/>
      <c r="E718" s="4"/>
      <c r="F718" s="123"/>
      <c r="G718" s="4"/>
      <c r="H718" s="4"/>
      <c r="I718" s="4"/>
      <c r="J718" s="4"/>
      <c r="Q718" s="4"/>
      <c r="R718" s="4"/>
      <c r="S718" s="4"/>
      <c r="T718" s="4"/>
      <c r="U718" s="4"/>
    </row>
    <row r="719" spans="1:21">
      <c r="A719" s="4"/>
      <c r="B719" s="130"/>
      <c r="C719" s="4"/>
      <c r="D719" s="4"/>
      <c r="E719" s="4"/>
      <c r="F719" s="123"/>
      <c r="G719" s="4"/>
      <c r="H719" s="4"/>
      <c r="I719" s="4"/>
      <c r="J719" s="4"/>
      <c r="Q719" s="4"/>
      <c r="R719" s="4"/>
      <c r="S719" s="4"/>
      <c r="T719" s="4"/>
      <c r="U719" s="4"/>
    </row>
    <row r="720" spans="1:21">
      <c r="A720" s="4"/>
      <c r="B720" s="130"/>
      <c r="C720" s="4"/>
      <c r="D720" s="4"/>
      <c r="E720" s="4"/>
      <c r="F720" s="123"/>
      <c r="G720" s="4"/>
      <c r="H720" s="4"/>
      <c r="I720" s="4"/>
      <c r="J720" s="4"/>
      <c r="Q720" s="4"/>
      <c r="R720" s="4"/>
      <c r="S720" s="4"/>
      <c r="T720" s="4"/>
      <c r="U720" s="4"/>
    </row>
    <row r="721" spans="1:21">
      <c r="A721" s="4"/>
      <c r="B721" s="130"/>
      <c r="C721" s="4"/>
      <c r="D721" s="4"/>
      <c r="E721" s="4"/>
      <c r="F721" s="123"/>
      <c r="G721" s="4"/>
      <c r="H721" s="4"/>
      <c r="I721" s="4"/>
      <c r="J721" s="4"/>
      <c r="Q721" s="4"/>
      <c r="R721" s="4"/>
      <c r="S721" s="4"/>
      <c r="T721" s="4"/>
      <c r="U721" s="4"/>
    </row>
    <row r="722" spans="1:21">
      <c r="A722" s="4"/>
      <c r="B722" s="130"/>
      <c r="C722" s="4"/>
      <c r="D722" s="4"/>
      <c r="E722" s="4"/>
      <c r="F722" s="123"/>
      <c r="G722" s="4"/>
      <c r="H722" s="4"/>
      <c r="I722" s="4"/>
      <c r="J722" s="4"/>
      <c r="Q722" s="4"/>
      <c r="R722" s="4"/>
      <c r="S722" s="4"/>
      <c r="T722" s="4"/>
      <c r="U722" s="4"/>
    </row>
    <row r="723" spans="1:21">
      <c r="A723" s="4"/>
      <c r="B723" s="130"/>
      <c r="C723" s="4"/>
      <c r="D723" s="4"/>
      <c r="E723" s="4"/>
      <c r="F723" s="123"/>
      <c r="G723" s="4"/>
      <c r="H723" s="4"/>
      <c r="I723" s="4"/>
      <c r="J723" s="4"/>
      <c r="Q723" s="4"/>
      <c r="R723" s="4"/>
      <c r="S723" s="4"/>
      <c r="T723" s="4"/>
      <c r="U723" s="4"/>
    </row>
    <row r="724" spans="1:21">
      <c r="A724" s="4"/>
      <c r="B724" s="130"/>
      <c r="C724" s="4"/>
      <c r="D724" s="4"/>
      <c r="E724" s="4"/>
      <c r="F724" s="123"/>
      <c r="G724" s="4"/>
      <c r="H724" s="4"/>
      <c r="I724" s="4"/>
      <c r="J724" s="4"/>
      <c r="Q724" s="4"/>
      <c r="R724" s="4"/>
      <c r="S724" s="4"/>
      <c r="T724" s="4"/>
      <c r="U724" s="4"/>
    </row>
    <row r="725" spans="1:21">
      <c r="A725" s="4"/>
      <c r="B725" s="130"/>
      <c r="C725" s="4"/>
      <c r="D725" s="4"/>
      <c r="E725" s="4"/>
      <c r="F725" s="123"/>
      <c r="G725" s="4"/>
      <c r="H725" s="4"/>
      <c r="I725" s="4"/>
      <c r="J725" s="4"/>
      <c r="Q725" s="4"/>
      <c r="R725" s="4"/>
      <c r="S725" s="4"/>
      <c r="T725" s="4"/>
      <c r="U725" s="4"/>
    </row>
    <row r="726" spans="1:21">
      <c r="A726" s="4"/>
      <c r="B726" s="130"/>
      <c r="C726" s="4"/>
      <c r="D726" s="4"/>
      <c r="E726" s="4"/>
      <c r="F726" s="123"/>
      <c r="G726" s="4"/>
      <c r="H726" s="4"/>
      <c r="I726" s="4"/>
      <c r="J726" s="4"/>
      <c r="Q726" s="4"/>
      <c r="R726" s="4"/>
      <c r="S726" s="4"/>
      <c r="T726" s="4"/>
      <c r="U726" s="4"/>
    </row>
    <row r="727" spans="1:21">
      <c r="A727" s="4"/>
      <c r="B727" s="130"/>
      <c r="C727" s="4"/>
      <c r="D727" s="4"/>
      <c r="E727" s="4"/>
      <c r="F727" s="123"/>
      <c r="G727" s="4"/>
      <c r="H727" s="4"/>
      <c r="I727" s="4"/>
      <c r="J727" s="4"/>
      <c r="Q727" s="4"/>
      <c r="R727" s="4"/>
      <c r="S727" s="4"/>
      <c r="T727" s="4"/>
      <c r="U727" s="4"/>
    </row>
    <row r="728" spans="1:21">
      <c r="A728" s="4"/>
      <c r="B728" s="130"/>
      <c r="C728" s="4"/>
      <c r="D728" s="4"/>
      <c r="E728" s="4"/>
      <c r="F728" s="123"/>
      <c r="G728" s="4"/>
      <c r="H728" s="4"/>
      <c r="I728" s="4"/>
      <c r="J728" s="4"/>
      <c r="Q728" s="4"/>
      <c r="R728" s="4"/>
      <c r="S728" s="4"/>
      <c r="T728" s="4"/>
      <c r="U728" s="4"/>
    </row>
    <row r="729" spans="1:21">
      <c r="A729" s="4"/>
      <c r="B729" s="130"/>
      <c r="C729" s="4"/>
      <c r="D729" s="4"/>
      <c r="E729" s="4"/>
      <c r="F729" s="123"/>
      <c r="G729" s="4"/>
      <c r="H729" s="4"/>
      <c r="I729" s="4"/>
      <c r="J729" s="4"/>
      <c r="Q729" s="4"/>
      <c r="R729" s="4"/>
      <c r="S729" s="4"/>
      <c r="T729" s="4"/>
      <c r="U729" s="4"/>
    </row>
    <row r="730" spans="1:21">
      <c r="A730" s="4"/>
      <c r="B730" s="130"/>
      <c r="C730" s="4"/>
      <c r="D730" s="4"/>
      <c r="E730" s="4"/>
      <c r="F730" s="123"/>
      <c r="G730" s="4"/>
      <c r="H730" s="4"/>
      <c r="I730" s="4"/>
      <c r="J730" s="4"/>
      <c r="Q730" s="4"/>
      <c r="R730" s="4"/>
      <c r="S730" s="4"/>
      <c r="T730" s="4"/>
      <c r="U730" s="4"/>
    </row>
    <row r="731" spans="1:21">
      <c r="A731" s="4"/>
      <c r="B731" s="130"/>
      <c r="C731" s="4"/>
      <c r="D731" s="4"/>
      <c r="E731" s="4"/>
      <c r="F731" s="123"/>
      <c r="G731" s="4"/>
      <c r="H731" s="4"/>
      <c r="I731" s="4"/>
      <c r="J731" s="4"/>
      <c r="Q731" s="4"/>
      <c r="R731" s="4"/>
      <c r="S731" s="4"/>
      <c r="T731" s="4"/>
      <c r="U731" s="4"/>
    </row>
    <row r="732" spans="1:21">
      <c r="A732" s="4"/>
      <c r="B732" s="130"/>
      <c r="C732" s="4"/>
      <c r="D732" s="4"/>
      <c r="E732" s="4"/>
      <c r="F732" s="123"/>
      <c r="G732" s="4"/>
      <c r="H732" s="4"/>
      <c r="I732" s="4"/>
      <c r="J732" s="4"/>
      <c r="Q732" s="4"/>
      <c r="R732" s="4"/>
      <c r="S732" s="4"/>
      <c r="T732" s="4"/>
      <c r="U732" s="4"/>
    </row>
    <row r="733" spans="1:21">
      <c r="A733" s="4"/>
      <c r="B733" s="130"/>
      <c r="C733" s="4"/>
      <c r="D733" s="4"/>
      <c r="E733" s="4"/>
      <c r="F733" s="123"/>
      <c r="G733" s="4"/>
      <c r="H733" s="4"/>
      <c r="I733" s="4"/>
      <c r="J733" s="4"/>
      <c r="Q733" s="4"/>
      <c r="R733" s="4"/>
      <c r="S733" s="4"/>
      <c r="T733" s="4"/>
      <c r="U733" s="4"/>
    </row>
    <row r="734" spans="1:21">
      <c r="A734" s="4"/>
      <c r="B734" s="130"/>
      <c r="C734" s="4"/>
      <c r="D734" s="4"/>
      <c r="E734" s="4"/>
      <c r="F734" s="123"/>
      <c r="G734" s="4"/>
      <c r="H734" s="4"/>
      <c r="I734" s="4"/>
      <c r="J734" s="4"/>
      <c r="Q734" s="4"/>
      <c r="R734" s="4"/>
      <c r="S734" s="4"/>
      <c r="T734" s="4"/>
      <c r="U734" s="4"/>
    </row>
    <row r="735" spans="1:21">
      <c r="A735" s="4"/>
      <c r="B735" s="130"/>
      <c r="C735" s="4"/>
      <c r="D735" s="4"/>
      <c r="E735" s="4"/>
      <c r="F735" s="123"/>
      <c r="G735" s="4"/>
      <c r="H735" s="4"/>
      <c r="I735" s="4"/>
      <c r="J735" s="4"/>
      <c r="Q735" s="4"/>
      <c r="R735" s="4"/>
      <c r="S735" s="4"/>
      <c r="T735" s="4"/>
      <c r="U735" s="4"/>
    </row>
    <row r="736" spans="1:21">
      <c r="A736" s="4"/>
      <c r="B736" s="130"/>
      <c r="C736" s="4"/>
      <c r="D736" s="4"/>
      <c r="E736" s="4"/>
      <c r="F736" s="123"/>
      <c r="G736" s="4"/>
      <c r="H736" s="4"/>
      <c r="I736" s="4"/>
      <c r="J736" s="4"/>
      <c r="Q736" s="4"/>
      <c r="R736" s="4"/>
      <c r="S736" s="4"/>
      <c r="T736" s="4"/>
      <c r="U736" s="4"/>
    </row>
    <row r="737" spans="1:21">
      <c r="A737" s="4"/>
      <c r="B737" s="130"/>
      <c r="C737" s="4"/>
      <c r="D737" s="4"/>
      <c r="E737" s="4"/>
      <c r="F737" s="123"/>
      <c r="G737" s="4"/>
      <c r="H737" s="4"/>
      <c r="I737" s="4"/>
      <c r="J737" s="4"/>
      <c r="Q737" s="4"/>
      <c r="R737" s="4"/>
      <c r="S737" s="4"/>
      <c r="T737" s="4"/>
      <c r="U737" s="4"/>
    </row>
    <row r="738" spans="1:21">
      <c r="A738" s="4"/>
      <c r="B738" s="130"/>
      <c r="C738" s="4"/>
      <c r="D738" s="4"/>
      <c r="E738" s="4"/>
      <c r="F738" s="123"/>
      <c r="G738" s="4"/>
      <c r="H738" s="4"/>
      <c r="I738" s="4"/>
      <c r="J738" s="4"/>
      <c r="Q738" s="4"/>
      <c r="R738" s="4"/>
      <c r="S738" s="4"/>
      <c r="T738" s="4"/>
      <c r="U738" s="4"/>
    </row>
    <row r="739" spans="1:21">
      <c r="A739" s="4"/>
      <c r="B739" s="130"/>
      <c r="C739" s="4"/>
      <c r="D739" s="4"/>
      <c r="E739" s="4"/>
      <c r="F739" s="123"/>
      <c r="G739" s="4"/>
      <c r="H739" s="4"/>
      <c r="I739" s="4"/>
      <c r="J739" s="4"/>
      <c r="Q739" s="4"/>
      <c r="R739" s="4"/>
      <c r="S739" s="4"/>
      <c r="T739" s="4"/>
      <c r="U739" s="4"/>
    </row>
    <row r="740" spans="1:21">
      <c r="A740" s="4"/>
      <c r="B740" s="130"/>
      <c r="C740" s="4"/>
      <c r="D740" s="4"/>
      <c r="E740" s="4"/>
      <c r="F740" s="123"/>
      <c r="G740" s="4"/>
      <c r="H740" s="4"/>
      <c r="I740" s="4"/>
      <c r="J740" s="4"/>
      <c r="Q740" s="4"/>
      <c r="R740" s="4"/>
      <c r="S740" s="4"/>
      <c r="T740" s="4"/>
      <c r="U740" s="4"/>
    </row>
    <row r="741" spans="1:21">
      <c r="A741" s="4"/>
      <c r="B741" s="130"/>
      <c r="C741" s="4"/>
      <c r="D741" s="4"/>
      <c r="E741" s="4"/>
      <c r="F741" s="123"/>
      <c r="G741" s="4"/>
      <c r="H741" s="4"/>
      <c r="I741" s="4"/>
      <c r="J741" s="4"/>
      <c r="Q741" s="4"/>
      <c r="R741" s="4"/>
      <c r="S741" s="4"/>
      <c r="T741" s="4"/>
      <c r="U741" s="4"/>
    </row>
    <row r="742" spans="1:21">
      <c r="A742" s="4"/>
      <c r="B742" s="130"/>
      <c r="C742" s="4"/>
      <c r="D742" s="4"/>
      <c r="E742" s="4"/>
      <c r="F742" s="123"/>
      <c r="G742" s="4"/>
      <c r="H742" s="4"/>
      <c r="I742" s="4"/>
      <c r="J742" s="4"/>
      <c r="Q742" s="4"/>
      <c r="R742" s="4"/>
      <c r="S742" s="4"/>
      <c r="T742" s="4"/>
      <c r="U742" s="4"/>
    </row>
    <row r="743" spans="1:21">
      <c r="A743" s="4"/>
      <c r="B743" s="130"/>
      <c r="C743" s="4"/>
      <c r="D743" s="4"/>
      <c r="E743" s="4"/>
      <c r="F743" s="123"/>
      <c r="G743" s="4"/>
      <c r="H743" s="4"/>
      <c r="I743" s="4"/>
      <c r="J743" s="4"/>
      <c r="Q743" s="4"/>
      <c r="R743" s="4"/>
      <c r="S743" s="4"/>
      <c r="T743" s="4"/>
      <c r="U743" s="4"/>
    </row>
    <row r="744" spans="1:21">
      <c r="A744" s="4"/>
      <c r="B744" s="130"/>
      <c r="C744" s="4"/>
      <c r="D744" s="4"/>
      <c r="E744" s="4"/>
      <c r="F744" s="123"/>
      <c r="G744" s="4"/>
      <c r="H744" s="4"/>
      <c r="I744" s="4"/>
      <c r="J744" s="4"/>
      <c r="Q744" s="4"/>
      <c r="R744" s="4"/>
      <c r="S744" s="4"/>
      <c r="T744" s="4"/>
      <c r="U744" s="4"/>
    </row>
    <row r="745" spans="1:21">
      <c r="A745" s="4"/>
      <c r="B745" s="130"/>
      <c r="C745" s="4"/>
      <c r="D745" s="4"/>
      <c r="E745" s="4"/>
      <c r="F745" s="123"/>
      <c r="G745" s="4"/>
      <c r="H745" s="4"/>
      <c r="I745" s="4"/>
      <c r="J745" s="4"/>
      <c r="Q745" s="4"/>
      <c r="R745" s="4"/>
      <c r="S745" s="4"/>
      <c r="T745" s="4"/>
      <c r="U745" s="4"/>
    </row>
    <row r="746" spans="1:21">
      <c r="A746" s="4"/>
      <c r="B746" s="130"/>
      <c r="C746" s="4"/>
      <c r="D746" s="4"/>
      <c r="E746" s="4"/>
      <c r="F746" s="123"/>
      <c r="G746" s="4"/>
      <c r="H746" s="4"/>
      <c r="I746" s="4"/>
      <c r="J746" s="4"/>
      <c r="Q746" s="4"/>
      <c r="R746" s="4"/>
      <c r="S746" s="4"/>
      <c r="T746" s="4"/>
      <c r="U746" s="4"/>
    </row>
    <row r="747" spans="1:21">
      <c r="A747" s="4"/>
      <c r="B747" s="130"/>
      <c r="C747" s="4"/>
      <c r="D747" s="4"/>
      <c r="E747" s="4"/>
      <c r="F747" s="123"/>
      <c r="G747" s="4"/>
      <c r="H747" s="4"/>
      <c r="I747" s="4"/>
      <c r="J747" s="4"/>
      <c r="Q747" s="4"/>
      <c r="R747" s="4"/>
      <c r="S747" s="4"/>
      <c r="T747" s="4"/>
      <c r="U747" s="4"/>
    </row>
    <row r="748" spans="1:21">
      <c r="A748" s="4"/>
      <c r="B748" s="130"/>
      <c r="C748" s="4"/>
      <c r="D748" s="4"/>
      <c r="E748" s="4"/>
      <c r="F748" s="123"/>
      <c r="G748" s="4"/>
      <c r="H748" s="4"/>
      <c r="I748" s="4"/>
      <c r="J748" s="4"/>
      <c r="Q748" s="4"/>
      <c r="R748" s="4"/>
      <c r="S748" s="4"/>
      <c r="T748" s="4"/>
      <c r="U748" s="4"/>
    </row>
    <row r="749" spans="1:21">
      <c r="A749" s="4"/>
      <c r="B749" s="130"/>
      <c r="C749" s="4"/>
      <c r="D749" s="4"/>
      <c r="E749" s="4"/>
      <c r="F749" s="123"/>
      <c r="G749" s="4"/>
      <c r="H749" s="4"/>
      <c r="I749" s="4"/>
      <c r="J749" s="4"/>
      <c r="Q749" s="4"/>
      <c r="R749" s="4"/>
      <c r="S749" s="4"/>
      <c r="T749" s="4"/>
      <c r="U749" s="4"/>
    </row>
    <row r="750" spans="1:21">
      <c r="A750" s="4"/>
      <c r="B750" s="130"/>
      <c r="C750" s="4"/>
      <c r="D750" s="4"/>
      <c r="E750" s="4"/>
      <c r="F750" s="123"/>
      <c r="G750" s="4"/>
      <c r="H750" s="4"/>
      <c r="I750" s="4"/>
      <c r="J750" s="4"/>
      <c r="Q750" s="4"/>
      <c r="R750" s="4"/>
      <c r="S750" s="4"/>
      <c r="T750" s="4"/>
      <c r="U750" s="4"/>
    </row>
    <row r="751" spans="1:21">
      <c r="A751" s="4"/>
      <c r="B751" s="130"/>
      <c r="C751" s="4"/>
      <c r="D751" s="4"/>
      <c r="E751" s="4"/>
      <c r="F751" s="123"/>
      <c r="G751" s="4"/>
      <c r="H751" s="4"/>
      <c r="I751" s="4"/>
      <c r="J751" s="4"/>
      <c r="Q751" s="4"/>
      <c r="R751" s="4"/>
      <c r="S751" s="4"/>
      <c r="T751" s="4"/>
      <c r="U751" s="4"/>
    </row>
    <row r="752" spans="1:21">
      <c r="A752" s="4"/>
      <c r="B752" s="130"/>
      <c r="C752" s="4"/>
      <c r="D752" s="4"/>
      <c r="E752" s="4"/>
      <c r="F752" s="123"/>
      <c r="G752" s="4"/>
      <c r="H752" s="4"/>
      <c r="I752" s="4"/>
      <c r="J752" s="4"/>
      <c r="Q752" s="4"/>
      <c r="R752" s="4"/>
      <c r="S752" s="4"/>
      <c r="T752" s="4"/>
      <c r="U752" s="4"/>
    </row>
    <row r="753" spans="1:21">
      <c r="A753" s="4"/>
      <c r="B753" s="130"/>
      <c r="C753" s="4"/>
      <c r="D753" s="4"/>
      <c r="E753" s="4"/>
      <c r="F753" s="123"/>
      <c r="G753" s="4"/>
      <c r="H753" s="4"/>
      <c r="I753" s="4"/>
      <c r="J753" s="4"/>
      <c r="Q753" s="4"/>
      <c r="R753" s="4"/>
      <c r="S753" s="4"/>
      <c r="T753" s="4"/>
      <c r="U753" s="4"/>
    </row>
    <row r="754" spans="1:21">
      <c r="A754" s="4"/>
      <c r="B754" s="130"/>
      <c r="C754" s="4"/>
      <c r="D754" s="4"/>
      <c r="E754" s="4"/>
      <c r="F754" s="123"/>
      <c r="G754" s="4"/>
      <c r="H754" s="4"/>
      <c r="I754" s="4"/>
      <c r="J754" s="4"/>
      <c r="Q754" s="4"/>
      <c r="R754" s="4"/>
      <c r="S754" s="4"/>
      <c r="T754" s="4"/>
      <c r="U754" s="4"/>
    </row>
    <row r="755" spans="1:21">
      <c r="A755" s="4"/>
      <c r="B755" s="130"/>
      <c r="C755" s="4"/>
      <c r="D755" s="4"/>
      <c r="E755" s="4"/>
      <c r="F755" s="123"/>
      <c r="G755" s="4"/>
      <c r="H755" s="4"/>
      <c r="I755" s="4"/>
      <c r="J755" s="4"/>
      <c r="Q755" s="4"/>
      <c r="R755" s="4"/>
      <c r="S755" s="4"/>
      <c r="T755" s="4"/>
      <c r="U755" s="4"/>
    </row>
    <row r="756" spans="1:21">
      <c r="A756" s="4"/>
      <c r="B756" s="130"/>
      <c r="C756" s="4"/>
      <c r="D756" s="4"/>
      <c r="E756" s="4"/>
      <c r="F756" s="123"/>
      <c r="G756" s="4"/>
      <c r="H756" s="4"/>
      <c r="I756" s="4"/>
      <c r="J756" s="4"/>
      <c r="Q756" s="4"/>
      <c r="R756" s="4"/>
      <c r="S756" s="4"/>
      <c r="T756" s="4"/>
      <c r="U756" s="4"/>
    </row>
    <row r="757" spans="1:21">
      <c r="A757" s="4"/>
      <c r="B757" s="130"/>
      <c r="C757" s="4"/>
      <c r="D757" s="4"/>
      <c r="E757" s="4"/>
      <c r="F757" s="123"/>
      <c r="G757" s="4"/>
      <c r="H757" s="4"/>
      <c r="I757" s="4"/>
      <c r="J757" s="4"/>
      <c r="Q757" s="4"/>
      <c r="R757" s="4"/>
      <c r="S757" s="4"/>
      <c r="T757" s="4"/>
      <c r="U757" s="4"/>
    </row>
    <row r="758" spans="1:21">
      <c r="A758" s="4"/>
      <c r="B758" s="130"/>
      <c r="C758" s="4"/>
      <c r="D758" s="4"/>
      <c r="E758" s="4"/>
      <c r="F758" s="123"/>
      <c r="G758" s="4"/>
      <c r="H758" s="4"/>
      <c r="I758" s="4"/>
      <c r="J758" s="4"/>
      <c r="Q758" s="4"/>
      <c r="R758" s="4"/>
      <c r="S758" s="4"/>
      <c r="T758" s="4"/>
      <c r="U758" s="4"/>
    </row>
    <row r="759" spans="1:21">
      <c r="A759" s="4"/>
      <c r="B759" s="130"/>
      <c r="C759" s="4"/>
      <c r="D759" s="4"/>
      <c r="E759" s="4"/>
      <c r="F759" s="123"/>
      <c r="G759" s="4"/>
      <c r="H759" s="4"/>
      <c r="I759" s="4"/>
      <c r="J759" s="4"/>
      <c r="Q759" s="4"/>
      <c r="R759" s="4"/>
      <c r="S759" s="4"/>
      <c r="T759" s="4"/>
      <c r="U759" s="4"/>
    </row>
    <row r="760" spans="1:21">
      <c r="A760" s="4"/>
      <c r="B760" s="130"/>
      <c r="C760" s="4"/>
      <c r="D760" s="4"/>
      <c r="E760" s="4"/>
      <c r="F760" s="123"/>
      <c r="G760" s="4"/>
      <c r="H760" s="4"/>
      <c r="I760" s="4"/>
      <c r="J760" s="4"/>
      <c r="Q760" s="4"/>
      <c r="R760" s="4"/>
      <c r="S760" s="4"/>
      <c r="T760" s="4"/>
      <c r="U760" s="4"/>
    </row>
    <row r="761" spans="1:21">
      <c r="A761" s="4"/>
      <c r="B761" s="130"/>
      <c r="C761" s="4"/>
      <c r="D761" s="4"/>
      <c r="E761" s="4"/>
      <c r="F761" s="123"/>
      <c r="G761" s="4"/>
      <c r="H761" s="4"/>
      <c r="I761" s="4"/>
      <c r="J761" s="4"/>
      <c r="Q761" s="4"/>
      <c r="R761" s="4"/>
      <c r="S761" s="4"/>
      <c r="T761" s="4"/>
      <c r="U761" s="4"/>
    </row>
    <row r="762" spans="1:21">
      <c r="A762" s="4"/>
      <c r="B762" s="130"/>
      <c r="C762" s="4"/>
      <c r="D762" s="4"/>
      <c r="E762" s="4"/>
      <c r="F762" s="123"/>
      <c r="G762" s="4"/>
      <c r="H762" s="4"/>
      <c r="I762" s="4"/>
      <c r="J762" s="4"/>
      <c r="Q762" s="4"/>
      <c r="R762" s="4"/>
      <c r="S762" s="4"/>
      <c r="T762" s="4"/>
      <c r="U762" s="4"/>
    </row>
    <row r="763" spans="1:21">
      <c r="A763" s="4"/>
      <c r="B763" s="130"/>
      <c r="C763" s="4"/>
      <c r="D763" s="4"/>
      <c r="E763" s="4"/>
      <c r="F763" s="123"/>
      <c r="G763" s="4"/>
      <c r="H763" s="4"/>
      <c r="I763" s="4"/>
      <c r="J763" s="4"/>
      <c r="Q763" s="4"/>
      <c r="R763" s="4"/>
      <c r="S763" s="4"/>
      <c r="T763" s="4"/>
      <c r="U763" s="4"/>
    </row>
    <row r="764" spans="1:21">
      <c r="A764" s="4"/>
      <c r="B764" s="130"/>
      <c r="C764" s="4"/>
      <c r="D764" s="4"/>
      <c r="E764" s="4"/>
      <c r="F764" s="123"/>
      <c r="G764" s="4"/>
      <c r="H764" s="4"/>
      <c r="I764" s="4"/>
      <c r="J764" s="4"/>
      <c r="Q764" s="4"/>
      <c r="R764" s="4"/>
      <c r="S764" s="4"/>
      <c r="T764" s="4"/>
      <c r="U764" s="4"/>
    </row>
    <row r="765" spans="1:21">
      <c r="A765" s="4"/>
      <c r="B765" s="130"/>
      <c r="C765" s="4"/>
      <c r="D765" s="4"/>
      <c r="E765" s="4"/>
      <c r="F765" s="123"/>
      <c r="G765" s="4"/>
      <c r="H765" s="4"/>
      <c r="I765" s="4"/>
      <c r="J765" s="4"/>
      <c r="Q765" s="4"/>
      <c r="R765" s="4"/>
      <c r="S765" s="4"/>
      <c r="T765" s="4"/>
      <c r="U765" s="4"/>
    </row>
    <row r="766" spans="1:21">
      <c r="A766" s="4"/>
      <c r="B766" s="130"/>
      <c r="C766" s="4"/>
      <c r="D766" s="4"/>
      <c r="E766" s="4"/>
      <c r="F766" s="123"/>
      <c r="G766" s="4"/>
      <c r="H766" s="4"/>
      <c r="I766" s="4"/>
      <c r="J766" s="4"/>
      <c r="Q766" s="4"/>
      <c r="R766" s="4"/>
      <c r="S766" s="4"/>
      <c r="T766" s="4"/>
      <c r="U766" s="4"/>
    </row>
    <row r="767" spans="1:21">
      <c r="A767" s="4"/>
      <c r="B767" s="130"/>
      <c r="C767" s="4"/>
      <c r="D767" s="4"/>
      <c r="E767" s="4"/>
      <c r="F767" s="123"/>
      <c r="G767" s="4"/>
      <c r="H767" s="4"/>
      <c r="I767" s="4"/>
      <c r="J767" s="4"/>
      <c r="Q767" s="4"/>
      <c r="R767" s="4"/>
      <c r="S767" s="4"/>
      <c r="T767" s="4"/>
      <c r="U767" s="4"/>
    </row>
    <row r="768" spans="1:21">
      <c r="A768" s="4"/>
      <c r="B768" s="130"/>
      <c r="C768" s="4"/>
      <c r="D768" s="4"/>
      <c r="E768" s="4"/>
      <c r="F768" s="123"/>
      <c r="G768" s="4"/>
      <c r="H768" s="4"/>
      <c r="I768" s="4"/>
      <c r="J768" s="4"/>
      <c r="Q768" s="4"/>
      <c r="R768" s="4"/>
      <c r="S768" s="4"/>
      <c r="T768" s="4"/>
      <c r="U768" s="4"/>
    </row>
    <row r="769" spans="1:21">
      <c r="A769" s="4"/>
      <c r="B769" s="130"/>
      <c r="C769" s="4"/>
      <c r="D769" s="4"/>
      <c r="E769" s="4"/>
      <c r="F769" s="123"/>
      <c r="G769" s="4"/>
      <c r="H769" s="4"/>
      <c r="I769" s="4"/>
      <c r="J769" s="4"/>
      <c r="Q769" s="4"/>
      <c r="R769" s="4"/>
      <c r="S769" s="4"/>
      <c r="T769" s="4"/>
      <c r="U769" s="4"/>
    </row>
    <row r="770" spans="1:21">
      <c r="A770" s="4"/>
      <c r="B770" s="130"/>
      <c r="C770" s="4"/>
      <c r="D770" s="4"/>
      <c r="E770" s="4"/>
      <c r="F770" s="123"/>
      <c r="G770" s="4"/>
      <c r="H770" s="4"/>
      <c r="I770" s="4"/>
      <c r="J770" s="4"/>
      <c r="Q770" s="4"/>
      <c r="R770" s="4"/>
      <c r="S770" s="4"/>
      <c r="T770" s="4"/>
      <c r="U770" s="4"/>
    </row>
    <row r="771" spans="1:21">
      <c r="A771" s="4"/>
      <c r="B771" s="130"/>
      <c r="C771" s="4"/>
      <c r="D771" s="4"/>
      <c r="E771" s="4"/>
      <c r="F771" s="123"/>
      <c r="G771" s="4"/>
      <c r="H771" s="4"/>
      <c r="I771" s="4"/>
      <c r="J771" s="4"/>
      <c r="Q771" s="4"/>
      <c r="R771" s="4"/>
      <c r="S771" s="4"/>
      <c r="T771" s="4"/>
      <c r="U771" s="4"/>
    </row>
    <row r="772" spans="1:21">
      <c r="A772" s="4"/>
      <c r="B772" s="130"/>
      <c r="C772" s="4"/>
      <c r="D772" s="4"/>
      <c r="E772" s="4"/>
      <c r="F772" s="123"/>
      <c r="G772" s="4"/>
      <c r="H772" s="4"/>
      <c r="I772" s="4"/>
      <c r="J772" s="4"/>
      <c r="Q772" s="4"/>
      <c r="R772" s="4"/>
      <c r="S772" s="4"/>
      <c r="T772" s="4"/>
      <c r="U772" s="4"/>
    </row>
    <row r="773" spans="1:21">
      <c r="A773" s="4"/>
      <c r="B773" s="130"/>
      <c r="C773" s="4"/>
      <c r="D773" s="4"/>
      <c r="E773" s="4"/>
      <c r="F773" s="123"/>
      <c r="G773" s="4"/>
      <c r="H773" s="4"/>
      <c r="I773" s="4"/>
      <c r="J773" s="4"/>
      <c r="Q773" s="4"/>
      <c r="R773" s="4"/>
      <c r="S773" s="4"/>
      <c r="T773" s="4"/>
      <c r="U773" s="4"/>
    </row>
    <row r="774" spans="1:21">
      <c r="A774" s="4"/>
      <c r="B774" s="130"/>
      <c r="C774" s="4"/>
      <c r="D774" s="4"/>
      <c r="E774" s="4"/>
      <c r="F774" s="123"/>
      <c r="G774" s="4"/>
      <c r="H774" s="4"/>
      <c r="I774" s="4"/>
      <c r="J774" s="4"/>
      <c r="Q774" s="4"/>
      <c r="R774" s="4"/>
      <c r="S774" s="4"/>
      <c r="T774" s="4"/>
      <c r="U774" s="4"/>
    </row>
    <row r="775" spans="1:21">
      <c r="A775" s="4"/>
      <c r="B775" s="130"/>
      <c r="C775" s="4"/>
      <c r="D775" s="4"/>
      <c r="E775" s="4"/>
      <c r="F775" s="123"/>
      <c r="G775" s="4"/>
      <c r="H775" s="4"/>
      <c r="I775" s="4"/>
      <c r="J775" s="4"/>
      <c r="Q775" s="4"/>
      <c r="R775" s="4"/>
      <c r="S775" s="4"/>
      <c r="T775" s="4"/>
      <c r="U775" s="4"/>
    </row>
    <row r="776" spans="1:21">
      <c r="A776" s="4"/>
      <c r="B776" s="130"/>
      <c r="C776" s="4"/>
      <c r="D776" s="4"/>
      <c r="E776" s="4"/>
      <c r="F776" s="123"/>
      <c r="G776" s="4"/>
      <c r="H776" s="4"/>
      <c r="I776" s="4"/>
      <c r="J776" s="4"/>
      <c r="Q776" s="4"/>
      <c r="R776" s="4"/>
      <c r="S776" s="4"/>
      <c r="T776" s="4"/>
      <c r="U776" s="4"/>
    </row>
    <row r="777" spans="1:21">
      <c r="A777" s="4"/>
      <c r="B777" s="130"/>
      <c r="C777" s="4"/>
      <c r="D777" s="4"/>
      <c r="E777" s="4"/>
      <c r="F777" s="123"/>
      <c r="G777" s="4"/>
      <c r="H777" s="4"/>
      <c r="I777" s="4"/>
      <c r="J777" s="4"/>
      <c r="Q777" s="4"/>
      <c r="R777" s="4"/>
      <c r="S777" s="4"/>
      <c r="T777" s="4"/>
      <c r="U777" s="4"/>
    </row>
    <row r="778" spans="1:21">
      <c r="A778" s="4"/>
      <c r="B778" s="130"/>
      <c r="C778" s="4"/>
      <c r="D778" s="4"/>
      <c r="E778" s="4"/>
      <c r="F778" s="123"/>
      <c r="G778" s="4"/>
      <c r="H778" s="4"/>
      <c r="I778" s="4"/>
      <c r="J778" s="4"/>
      <c r="Q778" s="4"/>
      <c r="R778" s="4"/>
      <c r="S778" s="4"/>
      <c r="T778" s="4"/>
      <c r="U778" s="4"/>
    </row>
    <row r="779" spans="1:21">
      <c r="A779" s="4"/>
      <c r="B779" s="130"/>
      <c r="C779" s="4"/>
      <c r="D779" s="4"/>
      <c r="E779" s="4"/>
      <c r="F779" s="123"/>
      <c r="G779" s="4"/>
      <c r="H779" s="4"/>
      <c r="I779" s="4"/>
      <c r="J779" s="4"/>
      <c r="Q779" s="4"/>
      <c r="R779" s="4"/>
      <c r="S779" s="4"/>
      <c r="T779" s="4"/>
      <c r="U779" s="4"/>
    </row>
    <row r="780" spans="1:21">
      <c r="A780" s="4"/>
      <c r="B780" s="130"/>
      <c r="C780" s="4"/>
      <c r="D780" s="4"/>
      <c r="E780" s="4"/>
      <c r="F780" s="123"/>
      <c r="G780" s="4"/>
      <c r="H780" s="4"/>
      <c r="I780" s="4"/>
      <c r="J780" s="4"/>
      <c r="Q780" s="4"/>
      <c r="R780" s="4"/>
      <c r="S780" s="4"/>
      <c r="T780" s="4"/>
      <c r="U780" s="4"/>
    </row>
    <row r="781" spans="1:21">
      <c r="A781" s="4"/>
      <c r="B781" s="130"/>
      <c r="C781" s="4"/>
      <c r="D781" s="4"/>
      <c r="E781" s="4"/>
      <c r="F781" s="123"/>
      <c r="G781" s="4"/>
      <c r="H781" s="4"/>
      <c r="I781" s="4"/>
      <c r="J781" s="4"/>
      <c r="Q781" s="4"/>
      <c r="R781" s="4"/>
      <c r="S781" s="4"/>
      <c r="T781" s="4"/>
      <c r="U781" s="4"/>
    </row>
    <row r="782" spans="1:21">
      <c r="A782" s="4"/>
      <c r="B782" s="130"/>
      <c r="C782" s="4"/>
      <c r="D782" s="4"/>
      <c r="E782" s="4"/>
      <c r="F782" s="123"/>
      <c r="G782" s="4"/>
      <c r="H782" s="4"/>
      <c r="I782" s="4"/>
      <c r="J782" s="4"/>
      <c r="Q782" s="4"/>
      <c r="R782" s="4"/>
      <c r="S782" s="4"/>
      <c r="T782" s="4"/>
      <c r="U782" s="4"/>
    </row>
    <row r="783" spans="1:21">
      <c r="A783" s="4"/>
      <c r="B783" s="130"/>
      <c r="C783" s="4"/>
      <c r="D783" s="4"/>
      <c r="E783" s="4"/>
      <c r="F783" s="123"/>
      <c r="G783" s="4"/>
      <c r="H783" s="4"/>
      <c r="I783" s="4"/>
      <c r="J783" s="4"/>
      <c r="Q783" s="4"/>
      <c r="R783" s="4"/>
      <c r="S783" s="4"/>
      <c r="T783" s="4"/>
      <c r="U783" s="4"/>
    </row>
    <row r="784" spans="1:21">
      <c r="A784" s="4"/>
      <c r="B784" s="130"/>
      <c r="C784" s="4"/>
      <c r="D784" s="4"/>
      <c r="E784" s="4"/>
      <c r="F784" s="123"/>
      <c r="G784" s="4"/>
      <c r="H784" s="4"/>
      <c r="I784" s="4"/>
      <c r="J784" s="4"/>
      <c r="Q784" s="4"/>
      <c r="R784" s="4"/>
      <c r="S784" s="4"/>
      <c r="T784" s="4"/>
      <c r="U784" s="4"/>
    </row>
    <row r="785" spans="1:21">
      <c r="A785" s="4"/>
      <c r="B785" s="130"/>
      <c r="C785" s="4"/>
      <c r="D785" s="4"/>
      <c r="E785" s="4"/>
      <c r="F785" s="123"/>
      <c r="G785" s="4"/>
      <c r="H785" s="4"/>
      <c r="I785" s="4"/>
      <c r="J785" s="4"/>
      <c r="Q785" s="4"/>
      <c r="R785" s="4"/>
      <c r="S785" s="4"/>
      <c r="T785" s="4"/>
      <c r="U785" s="4"/>
    </row>
    <row r="786" spans="1:21">
      <c r="A786" s="4"/>
      <c r="B786" s="130"/>
      <c r="C786" s="4"/>
      <c r="D786" s="4"/>
      <c r="E786" s="4"/>
      <c r="F786" s="123"/>
      <c r="G786" s="4"/>
      <c r="H786" s="4"/>
      <c r="I786" s="4"/>
      <c r="J786" s="4"/>
      <c r="Q786" s="4"/>
      <c r="R786" s="4"/>
      <c r="S786" s="4"/>
      <c r="T786" s="4"/>
      <c r="U786" s="4"/>
    </row>
    <row r="787" spans="1:21">
      <c r="A787" s="4"/>
      <c r="B787" s="130"/>
      <c r="C787" s="4"/>
      <c r="D787" s="4"/>
      <c r="E787" s="4"/>
      <c r="F787" s="123"/>
      <c r="G787" s="4"/>
      <c r="H787" s="4"/>
      <c r="I787" s="4"/>
      <c r="J787" s="4"/>
      <c r="Q787" s="4"/>
      <c r="R787" s="4"/>
      <c r="S787" s="4"/>
      <c r="T787" s="4"/>
      <c r="U787" s="4"/>
    </row>
    <row r="788" spans="1:21">
      <c r="A788" s="4"/>
      <c r="B788" s="130"/>
      <c r="C788" s="4"/>
      <c r="D788" s="4"/>
      <c r="E788" s="4"/>
      <c r="F788" s="123"/>
      <c r="G788" s="4"/>
      <c r="H788" s="4"/>
      <c r="I788" s="4"/>
      <c r="J788" s="4"/>
      <c r="Q788" s="4"/>
      <c r="R788" s="4"/>
      <c r="S788" s="4"/>
      <c r="T788" s="4"/>
      <c r="U788" s="4"/>
    </row>
    <row r="789" spans="1:21">
      <c r="A789" s="4"/>
      <c r="B789" s="130"/>
      <c r="C789" s="4"/>
      <c r="D789" s="4"/>
      <c r="E789" s="4"/>
      <c r="F789" s="123"/>
      <c r="G789" s="4"/>
      <c r="H789" s="4"/>
      <c r="I789" s="4"/>
      <c r="J789" s="4"/>
      <c r="Q789" s="4"/>
      <c r="R789" s="4"/>
      <c r="S789" s="4"/>
      <c r="T789" s="4"/>
      <c r="U789" s="4"/>
    </row>
    <row r="790" spans="1:21">
      <c r="A790" s="4"/>
      <c r="B790" s="130"/>
      <c r="C790" s="4"/>
      <c r="D790" s="4"/>
      <c r="E790" s="4"/>
      <c r="F790" s="123"/>
      <c r="G790" s="4"/>
      <c r="H790" s="4"/>
      <c r="I790" s="4"/>
      <c r="J790" s="4"/>
      <c r="Q790" s="4"/>
      <c r="R790" s="4"/>
      <c r="S790" s="4"/>
      <c r="T790" s="4"/>
      <c r="U790" s="4"/>
    </row>
    <row r="791" spans="1:21">
      <c r="A791" s="4"/>
      <c r="B791" s="130"/>
      <c r="C791" s="4"/>
      <c r="D791" s="4"/>
      <c r="E791" s="4"/>
      <c r="F791" s="123"/>
      <c r="G791" s="4"/>
      <c r="H791" s="4"/>
      <c r="I791" s="4"/>
      <c r="J791" s="4"/>
      <c r="Q791" s="4"/>
      <c r="R791" s="4"/>
      <c r="S791" s="4"/>
      <c r="T791" s="4"/>
      <c r="U791" s="4"/>
    </row>
    <row r="792" spans="1:21">
      <c r="A792" s="4"/>
      <c r="B792" s="130"/>
      <c r="C792" s="4"/>
      <c r="D792" s="4"/>
      <c r="E792" s="4"/>
      <c r="F792" s="123"/>
      <c r="G792" s="4"/>
      <c r="H792" s="4"/>
      <c r="I792" s="4"/>
      <c r="J792" s="4"/>
      <c r="Q792" s="4"/>
      <c r="R792" s="4"/>
      <c r="S792" s="4"/>
      <c r="T792" s="4"/>
      <c r="U792" s="4"/>
    </row>
    <row r="793" spans="1:21">
      <c r="A793" s="4"/>
      <c r="B793" s="130"/>
      <c r="C793" s="4"/>
      <c r="D793" s="4"/>
      <c r="E793" s="4"/>
      <c r="F793" s="123"/>
      <c r="G793" s="4"/>
      <c r="H793" s="4"/>
      <c r="I793" s="4"/>
      <c r="J793" s="4"/>
      <c r="Q793" s="4"/>
      <c r="R793" s="4"/>
      <c r="S793" s="4"/>
      <c r="T793" s="4"/>
      <c r="U793" s="4"/>
    </row>
    <row r="794" spans="1:21">
      <c r="A794" s="4"/>
      <c r="B794" s="130"/>
      <c r="C794" s="4"/>
      <c r="D794" s="4"/>
      <c r="E794" s="4"/>
      <c r="F794" s="123"/>
      <c r="G794" s="4"/>
      <c r="H794" s="4"/>
      <c r="I794" s="4"/>
      <c r="J794" s="4"/>
      <c r="Q794" s="4"/>
      <c r="R794" s="4"/>
      <c r="S794" s="4"/>
      <c r="T794" s="4"/>
      <c r="U794" s="4"/>
    </row>
    <row r="795" spans="1:21">
      <c r="A795" s="4"/>
      <c r="B795" s="130"/>
      <c r="C795" s="4"/>
      <c r="D795" s="4"/>
      <c r="E795" s="4"/>
      <c r="F795" s="123"/>
      <c r="G795" s="4"/>
      <c r="H795" s="4"/>
      <c r="I795" s="4"/>
      <c r="J795" s="4"/>
      <c r="Q795" s="4"/>
      <c r="R795" s="4"/>
      <c r="S795" s="4"/>
      <c r="T795" s="4"/>
      <c r="U795" s="4"/>
    </row>
    <row r="796" spans="1:21">
      <c r="A796" s="4"/>
      <c r="B796" s="130"/>
      <c r="C796" s="4"/>
      <c r="D796" s="4"/>
      <c r="E796" s="4"/>
      <c r="F796" s="123"/>
      <c r="G796" s="4"/>
      <c r="H796" s="4"/>
      <c r="I796" s="4"/>
      <c r="J796" s="4"/>
      <c r="Q796" s="4"/>
      <c r="R796" s="4"/>
      <c r="S796" s="4"/>
      <c r="T796" s="4"/>
      <c r="U796" s="4"/>
    </row>
    <row r="797" spans="1:21">
      <c r="A797" s="4"/>
      <c r="B797" s="130"/>
      <c r="C797" s="4"/>
      <c r="D797" s="4"/>
      <c r="E797" s="4"/>
      <c r="F797" s="123"/>
      <c r="G797" s="4"/>
      <c r="H797" s="4"/>
      <c r="I797" s="4"/>
      <c r="J797" s="4"/>
      <c r="Q797" s="4"/>
      <c r="R797" s="4"/>
      <c r="S797" s="4"/>
      <c r="T797" s="4"/>
      <c r="U797" s="4"/>
    </row>
    <row r="798" spans="1:21">
      <c r="A798" s="4"/>
      <c r="B798" s="130"/>
      <c r="C798" s="4"/>
      <c r="D798" s="4"/>
      <c r="E798" s="4"/>
      <c r="F798" s="123"/>
      <c r="G798" s="4"/>
      <c r="H798" s="4"/>
      <c r="I798" s="4"/>
      <c r="J798" s="4"/>
      <c r="Q798" s="4"/>
      <c r="R798" s="4"/>
      <c r="S798" s="4"/>
      <c r="T798" s="4"/>
      <c r="U798" s="4"/>
    </row>
    <row r="799" spans="1:21">
      <c r="A799" s="4"/>
      <c r="B799" s="130"/>
      <c r="C799" s="4"/>
      <c r="D799" s="4"/>
      <c r="E799" s="4"/>
      <c r="F799" s="123"/>
      <c r="G799" s="4"/>
      <c r="H799" s="4"/>
      <c r="I799" s="4"/>
      <c r="J799" s="4"/>
      <c r="Q799" s="4"/>
      <c r="R799" s="4"/>
      <c r="S799" s="4"/>
      <c r="T799" s="4"/>
      <c r="U799" s="4"/>
    </row>
    <row r="800" spans="1:21">
      <c r="A800" s="4"/>
      <c r="B800" s="130"/>
      <c r="C800" s="4"/>
      <c r="D800" s="4"/>
      <c r="E800" s="4"/>
      <c r="F800" s="123"/>
      <c r="G800" s="4"/>
      <c r="H800" s="4"/>
      <c r="I800" s="4"/>
      <c r="J800" s="4"/>
      <c r="Q800" s="4"/>
      <c r="R800" s="4"/>
      <c r="S800" s="4"/>
      <c r="T800" s="4"/>
      <c r="U800" s="4"/>
    </row>
    <row r="801" spans="1:21">
      <c r="A801" s="4"/>
      <c r="B801" s="130"/>
      <c r="C801" s="4"/>
      <c r="D801" s="4"/>
      <c r="E801" s="4"/>
      <c r="F801" s="123"/>
      <c r="G801" s="4"/>
      <c r="H801" s="4"/>
      <c r="I801" s="4"/>
      <c r="J801" s="4"/>
      <c r="Q801" s="4"/>
      <c r="R801" s="4"/>
      <c r="S801" s="4"/>
      <c r="T801" s="4"/>
      <c r="U801" s="4"/>
    </row>
    <row r="802" spans="1:21">
      <c r="A802" s="4"/>
      <c r="B802" s="130"/>
      <c r="C802" s="4"/>
      <c r="D802" s="4"/>
      <c r="E802" s="4"/>
      <c r="F802" s="123"/>
      <c r="G802" s="4"/>
      <c r="H802" s="4"/>
      <c r="I802" s="4"/>
      <c r="J802" s="4"/>
      <c r="Q802" s="4"/>
      <c r="R802" s="4"/>
      <c r="S802" s="4"/>
      <c r="T802" s="4"/>
      <c r="U802" s="4"/>
    </row>
    <row r="803" spans="1:21">
      <c r="A803" s="4"/>
      <c r="B803" s="130"/>
      <c r="C803" s="4"/>
      <c r="D803" s="4"/>
      <c r="E803" s="4"/>
      <c r="F803" s="123"/>
      <c r="G803" s="4"/>
      <c r="H803" s="4"/>
      <c r="I803" s="4"/>
      <c r="J803" s="4"/>
      <c r="Q803" s="4"/>
      <c r="R803" s="4"/>
      <c r="S803" s="4"/>
      <c r="T803" s="4"/>
      <c r="U803" s="4"/>
    </row>
    <row r="804" spans="1:21">
      <c r="A804" s="4"/>
      <c r="B804" s="130"/>
      <c r="C804" s="4"/>
      <c r="D804" s="4"/>
      <c r="E804" s="4"/>
      <c r="F804" s="123"/>
      <c r="G804" s="4"/>
      <c r="H804" s="4"/>
      <c r="I804" s="4"/>
      <c r="J804" s="4"/>
      <c r="Q804" s="4"/>
      <c r="R804" s="4"/>
      <c r="S804" s="4"/>
      <c r="T804" s="4"/>
      <c r="U804" s="4"/>
    </row>
    <row r="805" spans="1:21">
      <c r="A805" s="4"/>
      <c r="B805" s="130"/>
      <c r="C805" s="4"/>
      <c r="D805" s="4"/>
      <c r="E805" s="4"/>
      <c r="F805" s="123"/>
      <c r="G805" s="4"/>
      <c r="H805" s="4"/>
      <c r="I805" s="4"/>
      <c r="J805" s="4"/>
      <c r="Q805" s="4"/>
      <c r="R805" s="4"/>
      <c r="S805" s="4"/>
      <c r="T805" s="4"/>
      <c r="U805" s="4"/>
    </row>
    <row r="806" spans="1:21">
      <c r="A806" s="4"/>
      <c r="B806" s="130"/>
      <c r="C806" s="4"/>
      <c r="D806" s="4"/>
      <c r="E806" s="4"/>
      <c r="F806" s="123"/>
      <c r="G806" s="4"/>
      <c r="H806" s="4"/>
      <c r="I806" s="4"/>
      <c r="J806" s="4"/>
      <c r="Q806" s="4"/>
      <c r="R806" s="4"/>
      <c r="S806" s="4"/>
      <c r="T806" s="4"/>
      <c r="U806" s="4"/>
    </row>
    <row r="807" spans="1:21">
      <c r="A807" s="4"/>
      <c r="B807" s="130"/>
      <c r="C807" s="4"/>
      <c r="D807" s="4"/>
      <c r="E807" s="4"/>
      <c r="F807" s="123"/>
      <c r="G807" s="4"/>
      <c r="H807" s="4"/>
      <c r="I807" s="4"/>
      <c r="J807" s="4"/>
      <c r="Q807" s="4"/>
      <c r="R807" s="4"/>
      <c r="S807" s="4"/>
      <c r="T807" s="4"/>
      <c r="U807" s="4"/>
    </row>
    <row r="808" spans="1:21">
      <c r="A808" s="4"/>
      <c r="B808" s="130"/>
      <c r="C808" s="4"/>
      <c r="D808" s="4"/>
      <c r="E808" s="4"/>
      <c r="F808" s="123"/>
      <c r="G808" s="4"/>
      <c r="H808" s="4"/>
      <c r="I808" s="4"/>
      <c r="J808" s="4"/>
      <c r="Q808" s="4"/>
      <c r="R808" s="4"/>
      <c r="S808" s="4"/>
      <c r="T808" s="4"/>
      <c r="U808" s="4"/>
    </row>
    <row r="809" spans="1:21">
      <c r="A809" s="4"/>
      <c r="B809" s="130"/>
      <c r="C809" s="4"/>
      <c r="D809" s="4"/>
      <c r="E809" s="4"/>
      <c r="F809" s="123"/>
      <c r="G809" s="4"/>
      <c r="H809" s="4"/>
      <c r="I809" s="4"/>
      <c r="J809" s="4"/>
      <c r="Q809" s="4"/>
      <c r="R809" s="4"/>
      <c r="S809" s="4"/>
      <c r="T809" s="4"/>
      <c r="U809" s="4"/>
    </row>
    <row r="810" spans="1:21">
      <c r="A810" s="4"/>
      <c r="B810" s="130"/>
      <c r="C810" s="4"/>
      <c r="D810" s="4"/>
      <c r="E810" s="4"/>
      <c r="F810" s="123"/>
      <c r="G810" s="4"/>
      <c r="H810" s="4"/>
      <c r="I810" s="4"/>
      <c r="J810" s="4"/>
      <c r="Q810" s="4"/>
      <c r="R810" s="4"/>
      <c r="S810" s="4"/>
      <c r="T810" s="4"/>
      <c r="U810" s="4"/>
    </row>
    <row r="811" spans="1:21">
      <c r="A811" s="4"/>
      <c r="B811" s="130"/>
      <c r="C811" s="4"/>
      <c r="D811" s="4"/>
      <c r="E811" s="4"/>
      <c r="F811" s="123"/>
      <c r="G811" s="4"/>
      <c r="H811" s="4"/>
      <c r="I811" s="4"/>
      <c r="J811" s="4"/>
      <c r="Q811" s="4"/>
      <c r="R811" s="4"/>
      <c r="S811" s="4"/>
      <c r="T811" s="4"/>
      <c r="U811" s="4"/>
    </row>
    <row r="812" spans="1:21">
      <c r="A812" s="4"/>
      <c r="B812" s="130"/>
      <c r="C812" s="4"/>
      <c r="D812" s="4"/>
      <c r="E812" s="4"/>
      <c r="F812" s="123"/>
      <c r="G812" s="4"/>
      <c r="H812" s="4"/>
      <c r="I812" s="4"/>
      <c r="J812" s="4"/>
      <c r="Q812" s="4"/>
      <c r="R812" s="4"/>
      <c r="S812" s="4"/>
      <c r="T812" s="4"/>
      <c r="U812" s="4"/>
    </row>
    <row r="813" spans="1:21">
      <c r="A813" s="4"/>
      <c r="B813" s="130"/>
      <c r="C813" s="4"/>
      <c r="D813" s="4"/>
      <c r="E813" s="4"/>
      <c r="F813" s="123"/>
      <c r="G813" s="4"/>
      <c r="H813" s="4"/>
      <c r="I813" s="4"/>
      <c r="J813" s="4"/>
      <c r="Q813" s="4"/>
      <c r="R813" s="4"/>
      <c r="S813" s="4"/>
      <c r="T813" s="4"/>
      <c r="U813" s="4"/>
    </row>
    <row r="814" spans="1:21">
      <c r="A814" s="4"/>
      <c r="B814" s="130"/>
      <c r="C814" s="4"/>
      <c r="D814" s="4"/>
      <c r="E814" s="4"/>
      <c r="F814" s="123"/>
      <c r="G814" s="4"/>
      <c r="H814" s="4"/>
      <c r="I814" s="4"/>
      <c r="J814" s="4"/>
      <c r="Q814" s="4"/>
      <c r="R814" s="4"/>
      <c r="S814" s="4"/>
      <c r="T814" s="4"/>
      <c r="U814" s="4"/>
    </row>
    <row r="815" spans="1:21">
      <c r="A815" s="4"/>
      <c r="B815" s="130"/>
      <c r="C815" s="4"/>
      <c r="D815" s="4"/>
      <c r="E815" s="4"/>
      <c r="F815" s="123"/>
      <c r="G815" s="4"/>
      <c r="H815" s="4"/>
      <c r="I815" s="4"/>
      <c r="J815" s="4"/>
      <c r="Q815" s="4"/>
      <c r="R815" s="4"/>
      <c r="S815" s="4"/>
      <c r="T815" s="4"/>
      <c r="U815" s="4"/>
    </row>
    <row r="816" spans="1:21">
      <c r="A816" s="4"/>
      <c r="B816" s="130"/>
      <c r="C816" s="4"/>
      <c r="D816" s="4"/>
      <c r="E816" s="4"/>
      <c r="F816" s="123"/>
      <c r="G816" s="4"/>
      <c r="H816" s="4"/>
      <c r="I816" s="4"/>
      <c r="J816" s="4"/>
      <c r="Q816" s="4"/>
      <c r="R816" s="4"/>
      <c r="S816" s="4"/>
      <c r="T816" s="4"/>
      <c r="U816" s="4"/>
    </row>
    <row r="817" spans="1:21">
      <c r="A817" s="4"/>
      <c r="B817" s="130"/>
      <c r="C817" s="4"/>
      <c r="D817" s="4"/>
      <c r="E817" s="4"/>
      <c r="F817" s="123"/>
      <c r="G817" s="4"/>
      <c r="H817" s="4"/>
      <c r="I817" s="4"/>
      <c r="J817" s="4"/>
      <c r="Q817" s="4"/>
      <c r="R817" s="4"/>
      <c r="S817" s="4"/>
      <c r="T817" s="4"/>
      <c r="U817" s="4"/>
    </row>
    <row r="818" spans="1:21">
      <c r="A818" s="4"/>
      <c r="B818" s="130"/>
      <c r="C818" s="4"/>
      <c r="D818" s="4"/>
      <c r="E818" s="4"/>
      <c r="F818" s="123"/>
      <c r="G818" s="4"/>
      <c r="H818" s="4"/>
      <c r="I818" s="4"/>
      <c r="J818" s="4"/>
      <c r="Q818" s="4"/>
      <c r="R818" s="4"/>
      <c r="S818" s="4"/>
      <c r="T818" s="4"/>
      <c r="U818" s="4"/>
    </row>
    <row r="819" spans="1:21">
      <c r="A819" s="4"/>
      <c r="B819" s="130"/>
      <c r="C819" s="4"/>
      <c r="D819" s="4"/>
      <c r="E819" s="4"/>
      <c r="F819" s="123"/>
      <c r="G819" s="4"/>
      <c r="H819" s="4"/>
      <c r="I819" s="4"/>
      <c r="J819" s="4"/>
      <c r="Q819" s="4"/>
      <c r="R819" s="4"/>
      <c r="S819" s="4"/>
      <c r="T819" s="4"/>
      <c r="U819" s="4"/>
    </row>
    <row r="820" spans="1:21">
      <c r="A820" s="4"/>
      <c r="B820" s="130"/>
      <c r="C820" s="4"/>
      <c r="D820" s="4"/>
      <c r="E820" s="4"/>
      <c r="F820" s="123"/>
      <c r="G820" s="4"/>
      <c r="H820" s="4"/>
      <c r="I820" s="4"/>
      <c r="J820" s="4"/>
      <c r="Q820" s="4"/>
      <c r="R820" s="4"/>
      <c r="S820" s="4"/>
      <c r="T820" s="4"/>
      <c r="U820" s="4"/>
    </row>
    <row r="821" spans="1:21">
      <c r="A821" s="4"/>
      <c r="B821" s="130"/>
      <c r="C821" s="4"/>
      <c r="D821" s="4"/>
      <c r="E821" s="4"/>
      <c r="F821" s="123"/>
      <c r="G821" s="4"/>
      <c r="H821" s="4"/>
      <c r="I821" s="4"/>
      <c r="J821" s="4"/>
      <c r="Q821" s="4"/>
      <c r="R821" s="4"/>
      <c r="S821" s="4"/>
      <c r="T821" s="4"/>
      <c r="U821" s="4"/>
    </row>
    <row r="822" spans="1:21">
      <c r="A822" s="4"/>
      <c r="B822" s="130"/>
      <c r="C822" s="4"/>
      <c r="D822" s="4"/>
      <c r="E822" s="4"/>
      <c r="F822" s="123"/>
      <c r="G822" s="4"/>
      <c r="H822" s="4"/>
      <c r="I822" s="4"/>
      <c r="J822" s="4"/>
      <c r="Q822" s="4"/>
      <c r="R822" s="4"/>
      <c r="S822" s="4"/>
      <c r="T822" s="4"/>
      <c r="U822" s="4"/>
    </row>
    <row r="823" spans="1:21">
      <c r="A823" s="4"/>
      <c r="B823" s="130"/>
      <c r="C823" s="4"/>
      <c r="D823" s="4"/>
      <c r="E823" s="4"/>
      <c r="F823" s="123"/>
      <c r="G823" s="4"/>
      <c r="H823" s="4"/>
      <c r="I823" s="4"/>
      <c r="J823" s="4"/>
      <c r="Q823" s="4"/>
      <c r="R823" s="4"/>
      <c r="S823" s="4"/>
      <c r="T823" s="4"/>
      <c r="U823" s="4"/>
    </row>
    <row r="824" spans="1:21">
      <c r="A824" s="4"/>
      <c r="B824" s="130"/>
      <c r="C824" s="4"/>
      <c r="D824" s="4"/>
      <c r="E824" s="4"/>
      <c r="F824" s="123"/>
      <c r="G824" s="4"/>
      <c r="H824" s="4"/>
      <c r="I824" s="4"/>
      <c r="J824" s="4"/>
      <c r="Q824" s="4"/>
      <c r="R824" s="4"/>
      <c r="S824" s="4"/>
      <c r="T824" s="4"/>
      <c r="U824" s="4"/>
    </row>
    <row r="825" spans="1:21">
      <c r="A825" s="4"/>
      <c r="B825" s="130"/>
      <c r="C825" s="4"/>
      <c r="D825" s="4"/>
      <c r="E825" s="4"/>
      <c r="F825" s="123"/>
      <c r="G825" s="4"/>
      <c r="H825" s="4"/>
      <c r="I825" s="4"/>
      <c r="J825" s="4"/>
      <c r="Q825" s="4"/>
      <c r="R825" s="4"/>
      <c r="S825" s="4"/>
      <c r="T825" s="4"/>
      <c r="U825" s="4"/>
    </row>
    <row r="826" spans="1:21">
      <c r="A826" s="4"/>
      <c r="B826" s="130"/>
      <c r="C826" s="4"/>
      <c r="D826" s="4"/>
      <c r="E826" s="4"/>
      <c r="F826" s="123"/>
      <c r="G826" s="4"/>
      <c r="H826" s="4"/>
      <c r="I826" s="4"/>
      <c r="J826" s="4"/>
      <c r="Q826" s="4"/>
      <c r="R826" s="4"/>
      <c r="S826" s="4"/>
      <c r="T826" s="4"/>
      <c r="U826" s="4"/>
    </row>
    <row r="827" spans="1:21">
      <c r="A827" s="4"/>
      <c r="B827" s="130"/>
      <c r="C827" s="4"/>
      <c r="D827" s="4"/>
      <c r="E827" s="4"/>
      <c r="F827" s="123"/>
      <c r="G827" s="4"/>
      <c r="H827" s="4"/>
      <c r="I827" s="4"/>
      <c r="J827" s="4"/>
      <c r="Q827" s="4"/>
      <c r="R827" s="4"/>
      <c r="S827" s="4"/>
      <c r="T827" s="4"/>
      <c r="U827" s="4"/>
    </row>
    <row r="828" spans="1:21">
      <c r="A828" s="4"/>
      <c r="B828" s="130"/>
      <c r="C828" s="4"/>
      <c r="D828" s="4"/>
      <c r="E828" s="4"/>
      <c r="F828" s="123"/>
      <c r="G828" s="4"/>
      <c r="H828" s="4"/>
      <c r="I828" s="4"/>
      <c r="J828" s="4"/>
      <c r="Q828" s="4"/>
      <c r="R828" s="4"/>
      <c r="S828" s="4"/>
      <c r="T828" s="4"/>
      <c r="U828" s="4"/>
    </row>
    <row r="829" spans="1:21">
      <c r="A829" s="4"/>
      <c r="B829" s="130"/>
      <c r="C829" s="4"/>
      <c r="D829" s="4"/>
      <c r="E829" s="4"/>
      <c r="F829" s="123"/>
      <c r="G829" s="4"/>
      <c r="H829" s="4"/>
      <c r="I829" s="4"/>
      <c r="J829" s="4"/>
      <c r="Q829" s="4"/>
      <c r="R829" s="4"/>
      <c r="S829" s="4"/>
      <c r="T829" s="4"/>
      <c r="U829" s="4"/>
    </row>
    <row r="830" spans="1:21">
      <c r="A830" s="4"/>
      <c r="B830" s="130"/>
      <c r="C830" s="4"/>
      <c r="D830" s="4"/>
      <c r="E830" s="4"/>
      <c r="F830" s="123"/>
      <c r="G830" s="4"/>
      <c r="H830" s="4"/>
      <c r="I830" s="4"/>
      <c r="J830" s="4"/>
      <c r="Q830" s="4"/>
      <c r="R830" s="4"/>
      <c r="S830" s="4"/>
      <c r="T830" s="4"/>
      <c r="U830" s="4"/>
    </row>
    <row r="831" spans="1:21">
      <c r="A831" s="4"/>
      <c r="B831" s="130"/>
      <c r="C831" s="4"/>
      <c r="D831" s="4"/>
      <c r="E831" s="4"/>
      <c r="F831" s="123"/>
      <c r="G831" s="4"/>
      <c r="H831" s="4"/>
      <c r="I831" s="4"/>
      <c r="J831" s="4"/>
      <c r="Q831" s="4"/>
      <c r="R831" s="4"/>
      <c r="S831" s="4"/>
      <c r="T831" s="4"/>
      <c r="U831" s="4"/>
    </row>
    <row r="832" spans="1:21">
      <c r="A832" s="4"/>
      <c r="B832" s="130"/>
      <c r="C832" s="4"/>
      <c r="D832" s="4"/>
      <c r="E832" s="4"/>
      <c r="F832" s="123"/>
      <c r="G832" s="4"/>
      <c r="H832" s="4"/>
      <c r="I832" s="4"/>
      <c r="J832" s="4"/>
      <c r="Q832" s="4"/>
      <c r="R832" s="4"/>
      <c r="S832" s="4"/>
      <c r="T832" s="4"/>
      <c r="U832" s="4"/>
    </row>
    <row r="833" spans="1:21">
      <c r="A833" s="4"/>
      <c r="B833" s="130"/>
      <c r="C833" s="4"/>
      <c r="D833" s="4"/>
      <c r="E833" s="4"/>
      <c r="F833" s="123"/>
      <c r="G833" s="4"/>
      <c r="H833" s="4"/>
      <c r="I833" s="4"/>
      <c r="J833" s="4"/>
      <c r="Q833" s="4"/>
      <c r="R833" s="4"/>
      <c r="S833" s="4"/>
      <c r="T833" s="4"/>
      <c r="U833" s="4"/>
    </row>
    <row r="834" spans="1:21">
      <c r="A834" s="4"/>
      <c r="B834" s="130"/>
      <c r="C834" s="4"/>
      <c r="D834" s="4"/>
      <c r="E834" s="4"/>
      <c r="F834" s="123"/>
      <c r="G834" s="4"/>
      <c r="H834" s="4"/>
      <c r="I834" s="4"/>
      <c r="J834" s="4"/>
      <c r="Q834" s="4"/>
      <c r="R834" s="4"/>
      <c r="S834" s="4"/>
      <c r="T834" s="4"/>
      <c r="U834" s="4"/>
    </row>
    <row r="835" spans="1:21">
      <c r="A835" s="4"/>
      <c r="B835" s="130"/>
      <c r="C835" s="4"/>
      <c r="D835" s="4"/>
      <c r="E835" s="4"/>
      <c r="F835" s="123"/>
      <c r="G835" s="4"/>
      <c r="H835" s="4"/>
      <c r="I835" s="4"/>
      <c r="J835" s="4"/>
      <c r="Q835" s="4"/>
      <c r="R835" s="4"/>
      <c r="S835" s="4"/>
      <c r="T835" s="4"/>
      <c r="U835" s="4"/>
    </row>
    <row r="836" spans="1:21">
      <c r="A836" s="4"/>
      <c r="B836" s="130"/>
      <c r="C836" s="4"/>
      <c r="D836" s="4"/>
      <c r="E836" s="4"/>
      <c r="F836" s="123"/>
      <c r="G836" s="4"/>
      <c r="H836" s="4"/>
      <c r="I836" s="4"/>
      <c r="J836" s="4"/>
      <c r="Q836" s="4"/>
      <c r="R836" s="4"/>
      <c r="S836" s="4"/>
      <c r="T836" s="4"/>
      <c r="U836" s="4"/>
    </row>
    <row r="837" spans="1:21">
      <c r="A837" s="4"/>
      <c r="B837" s="130"/>
      <c r="C837" s="4"/>
      <c r="D837" s="4"/>
      <c r="E837" s="4"/>
      <c r="F837" s="123"/>
      <c r="G837" s="4"/>
      <c r="H837" s="4"/>
      <c r="I837" s="4"/>
      <c r="J837" s="4"/>
      <c r="Q837" s="4"/>
      <c r="R837" s="4"/>
      <c r="S837" s="4"/>
      <c r="T837" s="4"/>
      <c r="U837" s="4"/>
    </row>
    <row r="838" spans="1:21">
      <c r="A838" s="4"/>
      <c r="B838" s="130"/>
      <c r="C838" s="4"/>
      <c r="D838" s="4"/>
      <c r="E838" s="4"/>
      <c r="F838" s="123"/>
      <c r="G838" s="4"/>
      <c r="H838" s="4"/>
      <c r="I838" s="4"/>
      <c r="J838" s="4"/>
      <c r="Q838" s="4"/>
      <c r="R838" s="4"/>
      <c r="S838" s="4"/>
      <c r="T838" s="4"/>
      <c r="U838" s="4"/>
    </row>
    <row r="839" spans="1:21">
      <c r="A839" s="4"/>
      <c r="B839" s="130"/>
      <c r="C839" s="4"/>
      <c r="D839" s="4"/>
      <c r="E839" s="4"/>
      <c r="F839" s="123"/>
      <c r="G839" s="4"/>
      <c r="H839" s="4"/>
      <c r="I839" s="4"/>
      <c r="J839" s="4"/>
      <c r="Q839" s="4"/>
      <c r="R839" s="4"/>
      <c r="S839" s="4"/>
      <c r="T839" s="4"/>
      <c r="U839" s="4"/>
    </row>
    <row r="840" spans="1:21">
      <c r="A840" s="4"/>
      <c r="B840" s="130"/>
      <c r="C840" s="4"/>
      <c r="D840" s="4"/>
      <c r="E840" s="4"/>
      <c r="F840" s="123"/>
      <c r="G840" s="4"/>
      <c r="H840" s="4"/>
      <c r="I840" s="4"/>
      <c r="J840" s="4"/>
      <c r="Q840" s="4"/>
      <c r="R840" s="4"/>
      <c r="S840" s="4"/>
      <c r="T840" s="4"/>
      <c r="U840" s="4"/>
    </row>
    <row r="841" spans="1:21">
      <c r="A841" s="4"/>
      <c r="B841" s="130"/>
      <c r="C841" s="4"/>
      <c r="D841" s="4"/>
      <c r="E841" s="4"/>
      <c r="F841" s="123"/>
      <c r="G841" s="4"/>
      <c r="H841" s="4"/>
      <c r="I841" s="4"/>
      <c r="J841" s="4"/>
      <c r="Q841" s="4"/>
      <c r="R841" s="4"/>
      <c r="S841" s="4"/>
      <c r="T841" s="4"/>
      <c r="U841" s="4"/>
    </row>
    <row r="842" spans="1:21">
      <c r="A842" s="4"/>
      <c r="B842" s="130"/>
      <c r="C842" s="4"/>
      <c r="D842" s="4"/>
      <c r="E842" s="4"/>
      <c r="F842" s="123"/>
      <c r="G842" s="4"/>
      <c r="H842" s="4"/>
      <c r="I842" s="4"/>
      <c r="J842" s="4"/>
      <c r="Q842" s="4"/>
      <c r="R842" s="4"/>
      <c r="S842" s="4"/>
      <c r="T842" s="4"/>
      <c r="U842" s="4"/>
    </row>
    <row r="843" spans="1:21">
      <c r="A843" s="4"/>
      <c r="B843" s="130"/>
      <c r="C843" s="4"/>
      <c r="D843" s="4"/>
      <c r="E843" s="4"/>
      <c r="F843" s="123"/>
      <c r="G843" s="4"/>
      <c r="H843" s="4"/>
      <c r="I843" s="4"/>
      <c r="J843" s="4"/>
      <c r="Q843" s="4"/>
      <c r="R843" s="4"/>
      <c r="S843" s="4"/>
      <c r="T843" s="4"/>
      <c r="U843" s="4"/>
    </row>
    <row r="844" spans="1:21">
      <c r="A844" s="4"/>
      <c r="B844" s="130"/>
      <c r="C844" s="4"/>
      <c r="D844" s="4"/>
      <c r="E844" s="4"/>
      <c r="F844" s="123"/>
      <c r="G844" s="4"/>
      <c r="H844" s="4"/>
      <c r="I844" s="4"/>
      <c r="J844" s="4"/>
      <c r="Q844" s="4"/>
      <c r="R844" s="4"/>
      <c r="S844" s="4"/>
      <c r="T844" s="4"/>
      <c r="U844" s="4"/>
    </row>
    <row r="845" spans="1:21">
      <c r="A845" s="4"/>
      <c r="B845" s="130"/>
      <c r="C845" s="4"/>
      <c r="D845" s="4"/>
      <c r="E845" s="4"/>
      <c r="F845" s="123"/>
      <c r="G845" s="4"/>
      <c r="H845" s="4"/>
      <c r="I845" s="4"/>
      <c r="J845" s="4"/>
      <c r="Q845" s="4"/>
      <c r="R845" s="4"/>
      <c r="S845" s="4"/>
      <c r="T845" s="4"/>
      <c r="U845" s="4"/>
    </row>
    <row r="846" spans="1:21">
      <c r="A846" s="4"/>
      <c r="B846" s="130"/>
      <c r="C846" s="4"/>
      <c r="D846" s="4"/>
      <c r="E846" s="4"/>
      <c r="F846" s="123"/>
      <c r="G846" s="4"/>
      <c r="H846" s="4"/>
      <c r="I846" s="4"/>
      <c r="J846" s="4"/>
      <c r="Q846" s="4"/>
      <c r="R846" s="4"/>
      <c r="S846" s="4"/>
      <c r="T846" s="4"/>
      <c r="U846" s="4"/>
    </row>
    <row r="847" spans="1:21">
      <c r="A847" s="4"/>
      <c r="B847" s="130"/>
      <c r="C847" s="4"/>
      <c r="D847" s="4"/>
      <c r="E847" s="4"/>
      <c r="F847" s="123"/>
      <c r="G847" s="4"/>
      <c r="H847" s="4"/>
      <c r="I847" s="4"/>
      <c r="J847" s="4"/>
      <c r="Q847" s="4"/>
      <c r="R847" s="4"/>
      <c r="S847" s="4"/>
      <c r="T847" s="4"/>
      <c r="U847" s="4"/>
    </row>
    <row r="848" spans="1:21">
      <c r="A848" s="4"/>
      <c r="B848" s="130"/>
      <c r="C848" s="4"/>
      <c r="D848" s="4"/>
      <c r="E848" s="4"/>
      <c r="F848" s="123"/>
      <c r="G848" s="4"/>
      <c r="H848" s="4"/>
      <c r="I848" s="4"/>
      <c r="J848" s="4"/>
      <c r="Q848" s="4"/>
      <c r="R848" s="4"/>
      <c r="S848" s="4"/>
      <c r="T848" s="4"/>
      <c r="U848" s="4"/>
    </row>
    <row r="849" spans="1:21">
      <c r="A849" s="4"/>
      <c r="B849" s="130"/>
      <c r="C849" s="4"/>
      <c r="D849" s="4"/>
      <c r="E849" s="4"/>
      <c r="F849" s="123"/>
      <c r="G849" s="4"/>
      <c r="H849" s="4"/>
      <c r="I849" s="4"/>
      <c r="J849" s="4"/>
      <c r="Q849" s="4"/>
      <c r="R849" s="4"/>
      <c r="S849" s="4"/>
      <c r="T849" s="4"/>
      <c r="U849" s="4"/>
    </row>
    <row r="850" spans="1:21">
      <c r="A850" s="4"/>
      <c r="B850" s="130"/>
      <c r="C850" s="4"/>
      <c r="D850" s="4"/>
      <c r="E850" s="4"/>
      <c r="F850" s="123"/>
      <c r="G850" s="4"/>
      <c r="H850" s="4"/>
      <c r="I850" s="4"/>
      <c r="J850" s="4"/>
      <c r="Q850" s="4"/>
      <c r="R850" s="4"/>
      <c r="S850" s="4"/>
      <c r="T850" s="4"/>
      <c r="U850" s="4"/>
    </row>
    <row r="851" spans="1:21">
      <c r="A851" s="4"/>
      <c r="B851" s="130"/>
      <c r="C851" s="4"/>
      <c r="D851" s="4"/>
      <c r="E851" s="4"/>
      <c r="F851" s="123"/>
      <c r="G851" s="4"/>
      <c r="H851" s="4"/>
      <c r="I851" s="4"/>
      <c r="J851" s="4"/>
      <c r="Q851" s="4"/>
      <c r="R851" s="4"/>
      <c r="S851" s="4"/>
      <c r="T851" s="4"/>
      <c r="U851" s="4"/>
    </row>
    <row r="852" spans="1:21">
      <c r="A852" s="4"/>
      <c r="B852" s="130"/>
      <c r="C852" s="4"/>
      <c r="D852" s="4"/>
      <c r="E852" s="4"/>
      <c r="F852" s="123"/>
      <c r="G852" s="4"/>
      <c r="H852" s="4"/>
      <c r="I852" s="4"/>
      <c r="J852" s="4"/>
      <c r="Q852" s="4"/>
      <c r="R852" s="4"/>
      <c r="S852" s="4"/>
      <c r="T852" s="4"/>
      <c r="U852" s="4"/>
    </row>
    <row r="853" spans="1:21">
      <c r="A853" s="4"/>
      <c r="B853" s="130"/>
      <c r="C853" s="4"/>
      <c r="D853" s="4"/>
      <c r="E853" s="4"/>
      <c r="F853" s="123"/>
      <c r="G853" s="4"/>
      <c r="H853" s="4"/>
      <c r="I853" s="4"/>
      <c r="J853" s="4"/>
      <c r="Q853" s="4"/>
      <c r="R853" s="4"/>
      <c r="S853" s="4"/>
      <c r="T853" s="4"/>
      <c r="U853" s="4"/>
    </row>
    <row r="854" spans="1:21">
      <c r="A854" s="4"/>
      <c r="B854" s="130"/>
      <c r="C854" s="4"/>
      <c r="D854" s="4"/>
      <c r="E854" s="4"/>
      <c r="F854" s="123"/>
      <c r="G854" s="4"/>
      <c r="H854" s="4"/>
      <c r="I854" s="4"/>
      <c r="J854" s="4"/>
      <c r="Q854" s="4"/>
      <c r="R854" s="4"/>
      <c r="S854" s="4"/>
      <c r="T854" s="4"/>
      <c r="U854" s="4"/>
    </row>
    <row r="855" spans="1:21">
      <c r="A855" s="4"/>
      <c r="B855" s="130"/>
      <c r="C855" s="4"/>
      <c r="D855" s="4"/>
      <c r="E855" s="4"/>
      <c r="F855" s="123"/>
      <c r="G855" s="4"/>
      <c r="H855" s="4"/>
      <c r="I855" s="4"/>
      <c r="J855" s="4"/>
      <c r="Q855" s="4"/>
      <c r="R855" s="4"/>
      <c r="S855" s="4"/>
      <c r="T855" s="4"/>
      <c r="U855" s="4"/>
    </row>
    <row r="856" spans="1:21">
      <c r="A856" s="4"/>
      <c r="B856" s="130"/>
      <c r="C856" s="4"/>
      <c r="D856" s="4"/>
      <c r="E856" s="4"/>
      <c r="F856" s="123"/>
      <c r="G856" s="4"/>
      <c r="H856" s="4"/>
      <c r="I856" s="4"/>
      <c r="J856" s="4"/>
      <c r="Q856" s="4"/>
      <c r="R856" s="4"/>
      <c r="S856" s="4"/>
      <c r="T856" s="4"/>
      <c r="U856" s="4"/>
    </row>
    <row r="857" spans="1:21">
      <c r="A857" s="4"/>
      <c r="B857" s="130"/>
      <c r="C857" s="4"/>
      <c r="D857" s="4"/>
      <c r="E857" s="4"/>
      <c r="F857" s="123"/>
      <c r="G857" s="4"/>
      <c r="H857" s="4"/>
      <c r="I857" s="4"/>
      <c r="J857" s="4"/>
      <c r="Q857" s="4"/>
      <c r="R857" s="4"/>
      <c r="S857" s="4"/>
      <c r="T857" s="4"/>
      <c r="U857" s="4"/>
    </row>
    <row r="858" spans="1:21">
      <c r="A858" s="4"/>
      <c r="B858" s="130"/>
      <c r="C858" s="4"/>
      <c r="D858" s="4"/>
      <c r="E858" s="4"/>
      <c r="F858" s="123"/>
      <c r="G858" s="4"/>
      <c r="H858" s="4"/>
      <c r="I858" s="4"/>
      <c r="J858" s="4"/>
      <c r="Q858" s="4"/>
      <c r="R858" s="4"/>
      <c r="S858" s="4"/>
      <c r="T858" s="4"/>
      <c r="U858" s="4"/>
    </row>
    <row r="859" spans="1:21">
      <c r="A859" s="4"/>
      <c r="B859" s="130"/>
      <c r="C859" s="4"/>
      <c r="D859" s="4"/>
      <c r="E859" s="4"/>
      <c r="F859" s="123"/>
      <c r="G859" s="4"/>
      <c r="H859" s="4"/>
      <c r="I859" s="4"/>
      <c r="J859" s="4"/>
      <c r="Q859" s="4"/>
      <c r="R859" s="4"/>
      <c r="S859" s="4"/>
      <c r="T859" s="4"/>
      <c r="U859" s="4"/>
    </row>
    <row r="860" spans="1:21">
      <c r="A860" s="4"/>
      <c r="B860" s="130"/>
      <c r="C860" s="4"/>
      <c r="D860" s="4"/>
      <c r="E860" s="4"/>
      <c r="F860" s="123"/>
      <c r="G860" s="4"/>
      <c r="H860" s="4"/>
      <c r="I860" s="4"/>
      <c r="J860" s="4"/>
      <c r="Q860" s="4"/>
      <c r="R860" s="4"/>
      <c r="S860" s="4"/>
      <c r="T860" s="4"/>
      <c r="U860" s="4"/>
    </row>
    <row r="861" spans="1:21">
      <c r="A861" s="4"/>
      <c r="B861" s="130"/>
      <c r="C861" s="4"/>
      <c r="D861" s="4"/>
      <c r="E861" s="4"/>
      <c r="F861" s="123"/>
      <c r="G861" s="4"/>
      <c r="H861" s="4"/>
      <c r="I861" s="4"/>
      <c r="J861" s="4"/>
      <c r="Q861" s="4"/>
      <c r="R861" s="4"/>
      <c r="S861" s="4"/>
      <c r="T861" s="4"/>
      <c r="U861" s="4"/>
    </row>
    <row r="862" spans="1:21">
      <c r="A862" s="4"/>
      <c r="B862" s="130"/>
      <c r="C862" s="4"/>
      <c r="D862" s="4"/>
      <c r="E862" s="4"/>
      <c r="F862" s="123"/>
      <c r="G862" s="4"/>
      <c r="H862" s="4"/>
      <c r="I862" s="4"/>
      <c r="J862" s="4"/>
      <c r="Q862" s="4"/>
      <c r="R862" s="4"/>
      <c r="S862" s="4"/>
      <c r="T862" s="4"/>
      <c r="U862" s="4"/>
    </row>
    <row r="863" spans="1:21">
      <c r="A863" s="4"/>
      <c r="B863" s="130"/>
      <c r="C863" s="4"/>
      <c r="D863" s="4"/>
      <c r="E863" s="4"/>
      <c r="F863" s="123"/>
      <c r="G863" s="4"/>
      <c r="H863" s="4"/>
      <c r="I863" s="4"/>
      <c r="J863" s="4"/>
      <c r="Q863" s="4"/>
      <c r="R863" s="4"/>
      <c r="S863" s="4"/>
      <c r="T863" s="4"/>
      <c r="U863" s="4"/>
    </row>
    <row r="864" spans="1:21">
      <c r="A864" s="4"/>
      <c r="B864" s="130"/>
      <c r="C864" s="4"/>
      <c r="D864" s="4"/>
      <c r="E864" s="4"/>
      <c r="F864" s="123"/>
      <c r="G864" s="4"/>
      <c r="H864" s="4"/>
      <c r="I864" s="4"/>
      <c r="J864" s="4"/>
      <c r="Q864" s="4"/>
      <c r="R864" s="4"/>
      <c r="S864" s="4"/>
      <c r="T864" s="4"/>
      <c r="U864" s="4"/>
    </row>
    <row r="865" spans="1:21">
      <c r="A865" s="4"/>
      <c r="B865" s="130"/>
      <c r="C865" s="4"/>
      <c r="D865" s="4"/>
      <c r="E865" s="4"/>
      <c r="F865" s="123"/>
      <c r="G865" s="4"/>
      <c r="H865" s="4"/>
      <c r="I865" s="4"/>
      <c r="J865" s="4"/>
      <c r="Q865" s="4"/>
      <c r="R865" s="4"/>
      <c r="S865" s="4"/>
      <c r="T865" s="4"/>
      <c r="U865" s="4"/>
    </row>
    <row r="866" spans="1:21">
      <c r="A866" s="4"/>
      <c r="B866" s="130"/>
      <c r="C866" s="4"/>
      <c r="D866" s="4"/>
      <c r="E866" s="4"/>
      <c r="F866" s="123"/>
      <c r="G866" s="4"/>
      <c r="H866" s="4"/>
      <c r="I866" s="4"/>
      <c r="J866" s="4"/>
      <c r="Q866" s="4"/>
      <c r="R866" s="4"/>
      <c r="S866" s="4"/>
      <c r="T866" s="4"/>
      <c r="U866" s="4"/>
    </row>
    <row r="867" spans="1:21">
      <c r="A867" s="4"/>
      <c r="B867" s="130"/>
      <c r="C867" s="4"/>
      <c r="D867" s="4"/>
      <c r="E867" s="4"/>
      <c r="F867" s="123"/>
      <c r="G867" s="4"/>
      <c r="H867" s="4"/>
      <c r="I867" s="4"/>
      <c r="J867" s="4"/>
      <c r="Q867" s="4"/>
      <c r="R867" s="4"/>
      <c r="S867" s="4"/>
      <c r="T867" s="4"/>
      <c r="U867" s="4"/>
    </row>
    <row r="868" spans="1:21">
      <c r="A868" s="4"/>
      <c r="B868" s="130"/>
      <c r="C868" s="4"/>
      <c r="D868" s="4"/>
      <c r="E868" s="4"/>
      <c r="F868" s="123"/>
      <c r="G868" s="4"/>
      <c r="H868" s="4"/>
      <c r="I868" s="4"/>
      <c r="J868" s="4"/>
      <c r="Q868" s="4"/>
      <c r="R868" s="4"/>
      <c r="S868" s="4"/>
      <c r="T868" s="4"/>
      <c r="U868" s="4"/>
    </row>
    <row r="869" spans="1:21">
      <c r="A869" s="4"/>
      <c r="B869" s="130"/>
      <c r="C869" s="4"/>
      <c r="D869" s="4"/>
      <c r="E869" s="4"/>
      <c r="F869" s="123"/>
      <c r="G869" s="4"/>
      <c r="H869" s="4"/>
      <c r="I869" s="4"/>
      <c r="J869" s="4"/>
      <c r="Q869" s="4"/>
      <c r="R869" s="4"/>
      <c r="S869" s="4"/>
      <c r="T869" s="4"/>
      <c r="U869" s="4"/>
    </row>
    <row r="870" spans="1:21">
      <c r="A870" s="4"/>
      <c r="B870" s="130"/>
      <c r="C870" s="4"/>
      <c r="D870" s="4"/>
      <c r="E870" s="4"/>
      <c r="F870" s="123"/>
      <c r="G870" s="4"/>
      <c r="H870" s="4"/>
      <c r="I870" s="4"/>
      <c r="J870" s="4"/>
      <c r="Q870" s="4"/>
      <c r="R870" s="4"/>
      <c r="S870" s="4"/>
      <c r="T870" s="4"/>
      <c r="U870" s="4"/>
    </row>
    <row r="871" spans="1:21">
      <c r="A871" s="4"/>
      <c r="B871" s="130"/>
      <c r="C871" s="4"/>
      <c r="D871" s="4"/>
      <c r="E871" s="4"/>
      <c r="F871" s="123"/>
      <c r="G871" s="4"/>
      <c r="H871" s="4"/>
      <c r="I871" s="4"/>
      <c r="J871" s="4"/>
      <c r="Q871" s="4"/>
      <c r="R871" s="4"/>
      <c r="S871" s="4"/>
      <c r="T871" s="4"/>
      <c r="U871" s="4"/>
    </row>
    <row r="872" spans="1:21">
      <c r="A872" s="4"/>
      <c r="B872" s="130"/>
      <c r="C872" s="4"/>
      <c r="D872" s="4"/>
      <c r="E872" s="4"/>
      <c r="F872" s="123"/>
      <c r="G872" s="4"/>
      <c r="H872" s="4"/>
      <c r="I872" s="4"/>
      <c r="J872" s="4"/>
      <c r="Q872" s="4"/>
      <c r="R872" s="4"/>
      <c r="S872" s="4"/>
      <c r="T872" s="4"/>
      <c r="U872" s="4"/>
    </row>
    <row r="873" spans="1:21">
      <c r="A873" s="4"/>
      <c r="B873" s="130"/>
      <c r="C873" s="4"/>
      <c r="D873" s="4"/>
      <c r="E873" s="4"/>
      <c r="F873" s="123"/>
      <c r="G873" s="4"/>
      <c r="H873" s="4"/>
      <c r="I873" s="4"/>
      <c r="J873" s="4"/>
      <c r="Q873" s="4"/>
      <c r="R873" s="4"/>
      <c r="S873" s="4"/>
      <c r="T873" s="4"/>
      <c r="U873" s="4"/>
    </row>
    <row r="874" spans="1:21">
      <c r="A874" s="4"/>
      <c r="B874" s="130"/>
      <c r="C874" s="4"/>
      <c r="D874" s="4"/>
      <c r="E874" s="4"/>
      <c r="F874" s="123"/>
      <c r="G874" s="4"/>
      <c r="H874" s="4"/>
      <c r="I874" s="4"/>
      <c r="J874" s="4"/>
      <c r="Q874" s="4"/>
      <c r="R874" s="4"/>
      <c r="S874" s="4"/>
      <c r="T874" s="4"/>
      <c r="U874" s="4"/>
    </row>
    <row r="875" spans="1:21">
      <c r="A875" s="4"/>
      <c r="B875" s="130"/>
      <c r="C875" s="4"/>
      <c r="D875" s="4"/>
      <c r="E875" s="4"/>
      <c r="F875" s="123"/>
      <c r="G875" s="4"/>
      <c r="H875" s="4"/>
      <c r="I875" s="4"/>
      <c r="J875" s="4"/>
      <c r="Q875" s="4"/>
      <c r="R875" s="4"/>
      <c r="S875" s="4"/>
      <c r="T875" s="4"/>
      <c r="U875" s="4"/>
    </row>
    <row r="876" spans="1:21">
      <c r="A876" s="4"/>
      <c r="B876" s="130"/>
      <c r="C876" s="4"/>
      <c r="D876" s="4"/>
      <c r="E876" s="4"/>
      <c r="F876" s="123"/>
      <c r="G876" s="4"/>
      <c r="H876" s="4"/>
      <c r="I876" s="4"/>
      <c r="J876" s="4"/>
      <c r="Q876" s="4"/>
      <c r="R876" s="4"/>
      <c r="S876" s="4"/>
      <c r="T876" s="4"/>
      <c r="U876" s="4"/>
    </row>
    <row r="877" spans="1:21">
      <c r="A877" s="4"/>
      <c r="B877" s="130"/>
      <c r="C877" s="4"/>
      <c r="D877" s="4"/>
      <c r="E877" s="4"/>
      <c r="F877" s="123"/>
      <c r="G877" s="4"/>
      <c r="H877" s="4"/>
      <c r="I877" s="4"/>
      <c r="J877" s="4"/>
      <c r="Q877" s="4"/>
      <c r="R877" s="4"/>
      <c r="S877" s="4"/>
      <c r="T877" s="4"/>
      <c r="U877" s="4"/>
    </row>
    <row r="878" spans="1:21">
      <c r="A878" s="4"/>
      <c r="B878" s="130"/>
      <c r="C878" s="4"/>
      <c r="D878" s="4"/>
      <c r="E878" s="4"/>
      <c r="F878" s="123"/>
      <c r="G878" s="4"/>
      <c r="H878" s="4"/>
      <c r="I878" s="4"/>
      <c r="J878" s="4"/>
      <c r="Q878" s="4"/>
      <c r="R878" s="4"/>
      <c r="S878" s="4"/>
      <c r="T878" s="4"/>
      <c r="U878" s="4"/>
    </row>
    <row r="879" spans="1:21">
      <c r="A879" s="4"/>
      <c r="B879" s="130"/>
      <c r="C879" s="4"/>
      <c r="D879" s="4"/>
      <c r="E879" s="4"/>
      <c r="F879" s="123"/>
      <c r="G879" s="4"/>
      <c r="H879" s="4"/>
      <c r="I879" s="4"/>
      <c r="J879" s="4"/>
      <c r="Q879" s="4"/>
      <c r="R879" s="4"/>
      <c r="S879" s="4"/>
      <c r="T879" s="4"/>
      <c r="U879" s="4"/>
    </row>
    <row r="880" spans="1:21">
      <c r="A880" s="4"/>
      <c r="B880" s="130"/>
      <c r="C880" s="4"/>
      <c r="D880" s="4"/>
      <c r="E880" s="4"/>
      <c r="F880" s="123"/>
      <c r="G880" s="4"/>
      <c r="H880" s="4"/>
      <c r="I880" s="4"/>
      <c r="J880" s="4"/>
      <c r="Q880" s="4"/>
      <c r="R880" s="4"/>
      <c r="S880" s="4"/>
      <c r="T880" s="4"/>
      <c r="U880" s="4"/>
    </row>
    <row r="881" spans="1:21">
      <c r="A881" s="4"/>
      <c r="B881" s="130"/>
      <c r="C881" s="4"/>
      <c r="D881" s="4"/>
      <c r="E881" s="4"/>
      <c r="F881" s="123"/>
      <c r="G881" s="4"/>
      <c r="H881" s="4"/>
      <c r="I881" s="4"/>
      <c r="J881" s="4"/>
      <c r="Q881" s="4"/>
      <c r="R881" s="4"/>
      <c r="S881" s="4"/>
      <c r="T881" s="4"/>
      <c r="U881" s="4"/>
    </row>
    <row r="882" spans="1:21">
      <c r="A882" s="4"/>
      <c r="B882" s="130"/>
      <c r="C882" s="4"/>
      <c r="D882" s="4"/>
      <c r="E882" s="4"/>
      <c r="F882" s="123"/>
      <c r="G882" s="4"/>
      <c r="H882" s="4"/>
      <c r="I882" s="4"/>
      <c r="J882" s="4"/>
      <c r="Q882" s="4"/>
      <c r="R882" s="4"/>
      <c r="S882" s="4"/>
      <c r="T882" s="4"/>
      <c r="U882" s="4"/>
    </row>
    <row r="883" spans="1:21">
      <c r="A883" s="4"/>
      <c r="B883" s="130"/>
      <c r="C883" s="4"/>
      <c r="D883" s="4"/>
      <c r="E883" s="4"/>
      <c r="F883" s="123"/>
      <c r="G883" s="4"/>
      <c r="H883" s="4"/>
      <c r="I883" s="4"/>
      <c r="J883" s="4"/>
      <c r="Q883" s="4"/>
      <c r="R883" s="4"/>
      <c r="S883" s="4"/>
      <c r="T883" s="4"/>
      <c r="U883" s="4"/>
    </row>
    <row r="884" spans="1:21">
      <c r="A884" s="4"/>
      <c r="B884" s="130"/>
      <c r="C884" s="4"/>
      <c r="D884" s="4"/>
      <c r="E884" s="4"/>
      <c r="F884" s="123"/>
      <c r="G884" s="4"/>
      <c r="H884" s="4"/>
      <c r="I884" s="4"/>
      <c r="J884" s="4"/>
      <c r="Q884" s="4"/>
      <c r="R884" s="4"/>
      <c r="S884" s="4"/>
      <c r="T884" s="4"/>
      <c r="U884" s="4"/>
    </row>
    <row r="885" spans="1:21">
      <c r="A885" s="4"/>
      <c r="B885" s="130"/>
      <c r="C885" s="4"/>
      <c r="D885" s="4"/>
      <c r="E885" s="4"/>
      <c r="F885" s="123"/>
      <c r="G885" s="4"/>
      <c r="H885" s="4"/>
      <c r="I885" s="4"/>
      <c r="J885" s="4"/>
      <c r="Q885" s="4"/>
      <c r="R885" s="4"/>
      <c r="S885" s="4"/>
      <c r="T885" s="4"/>
      <c r="U885" s="4"/>
    </row>
    <row r="886" spans="1:21">
      <c r="A886" s="4"/>
      <c r="B886" s="130"/>
      <c r="C886" s="4"/>
      <c r="D886" s="4"/>
      <c r="E886" s="4"/>
      <c r="F886" s="123"/>
      <c r="G886" s="4"/>
      <c r="H886" s="4"/>
      <c r="I886" s="4"/>
      <c r="J886" s="4"/>
      <c r="Q886" s="4"/>
      <c r="R886" s="4"/>
      <c r="S886" s="4"/>
      <c r="T886" s="4"/>
      <c r="U886" s="4"/>
    </row>
    <row r="887" spans="1:21">
      <c r="A887" s="4"/>
      <c r="B887" s="130"/>
      <c r="C887" s="4"/>
      <c r="D887" s="4"/>
      <c r="E887" s="4"/>
      <c r="F887" s="123"/>
      <c r="G887" s="4"/>
      <c r="H887" s="4"/>
      <c r="I887" s="4"/>
      <c r="J887" s="4"/>
      <c r="Q887" s="4"/>
      <c r="R887" s="4"/>
      <c r="S887" s="4"/>
      <c r="T887" s="4"/>
      <c r="U887" s="4"/>
    </row>
    <row r="888" spans="1:21">
      <c r="A888" s="4"/>
      <c r="B888" s="130"/>
      <c r="C888" s="4"/>
      <c r="D888" s="4"/>
      <c r="E888" s="4"/>
      <c r="F888" s="123"/>
      <c r="G888" s="4"/>
      <c r="H888" s="4"/>
      <c r="I888" s="4"/>
      <c r="J888" s="4"/>
      <c r="Q888" s="4"/>
      <c r="R888" s="4"/>
      <c r="S888" s="4"/>
      <c r="T888" s="4"/>
      <c r="U888" s="4"/>
    </row>
    <row r="889" spans="1:21">
      <c r="A889" s="4"/>
      <c r="B889" s="130"/>
      <c r="C889" s="4"/>
      <c r="D889" s="4"/>
      <c r="E889" s="4"/>
      <c r="F889" s="123"/>
      <c r="G889" s="4"/>
      <c r="H889" s="4"/>
      <c r="I889" s="4"/>
      <c r="J889" s="4"/>
      <c r="Q889" s="4"/>
      <c r="R889" s="4"/>
      <c r="S889" s="4"/>
      <c r="T889" s="4"/>
      <c r="U889" s="4"/>
    </row>
    <row r="890" spans="1:21">
      <c r="A890" s="4"/>
      <c r="B890" s="130"/>
      <c r="C890" s="4"/>
      <c r="D890" s="4"/>
      <c r="E890" s="4"/>
      <c r="F890" s="123"/>
      <c r="G890" s="4"/>
      <c r="H890" s="4"/>
      <c r="I890" s="4"/>
      <c r="J890" s="4"/>
      <c r="Q890" s="4"/>
      <c r="R890" s="4"/>
      <c r="S890" s="4"/>
      <c r="T890" s="4"/>
      <c r="U890" s="4"/>
    </row>
    <row r="891" spans="1:21">
      <c r="A891" s="4"/>
      <c r="B891" s="130"/>
      <c r="C891" s="4"/>
      <c r="D891" s="4"/>
      <c r="E891" s="4"/>
      <c r="F891" s="123"/>
      <c r="G891" s="4"/>
      <c r="H891" s="4"/>
      <c r="I891" s="4"/>
      <c r="J891" s="4"/>
      <c r="Q891" s="4"/>
      <c r="R891" s="4"/>
      <c r="S891" s="4"/>
      <c r="T891" s="4"/>
      <c r="U891" s="4"/>
    </row>
    <row r="892" spans="1:21">
      <c r="A892" s="4"/>
      <c r="B892" s="130"/>
      <c r="C892" s="4"/>
      <c r="D892" s="4"/>
      <c r="E892" s="4"/>
      <c r="F892" s="123"/>
      <c r="G892" s="4"/>
      <c r="H892" s="4"/>
      <c r="I892" s="4"/>
      <c r="J892" s="4"/>
      <c r="Q892" s="4"/>
      <c r="R892" s="4"/>
      <c r="S892" s="4"/>
      <c r="T892" s="4"/>
      <c r="U892" s="4"/>
    </row>
    <row r="893" spans="1:21">
      <c r="A893" s="4"/>
      <c r="B893" s="130"/>
      <c r="C893" s="4"/>
      <c r="D893" s="4"/>
      <c r="E893" s="4"/>
      <c r="F893" s="123"/>
      <c r="G893" s="4"/>
      <c r="H893" s="4"/>
      <c r="I893" s="4"/>
      <c r="J893" s="4"/>
      <c r="Q893" s="4"/>
      <c r="R893" s="4"/>
      <c r="S893" s="4"/>
      <c r="T893" s="4"/>
      <c r="U893" s="4"/>
    </row>
    <row r="894" spans="1:21">
      <c r="A894" s="4"/>
      <c r="B894" s="130"/>
      <c r="C894" s="4"/>
      <c r="D894" s="4"/>
      <c r="E894" s="4"/>
      <c r="F894" s="123"/>
      <c r="G894" s="4"/>
      <c r="H894" s="4"/>
      <c r="I894" s="4"/>
      <c r="J894" s="4"/>
      <c r="Q894" s="4"/>
      <c r="R894" s="4"/>
      <c r="S894" s="4"/>
      <c r="T894" s="4"/>
      <c r="U894" s="4"/>
    </row>
    <row r="895" spans="1:21">
      <c r="A895" s="4"/>
      <c r="B895" s="130"/>
      <c r="C895" s="4"/>
      <c r="D895" s="4"/>
      <c r="E895" s="4"/>
      <c r="F895" s="123"/>
      <c r="G895" s="4"/>
      <c r="H895" s="4"/>
      <c r="I895" s="4"/>
      <c r="J895" s="4"/>
      <c r="Q895" s="4"/>
      <c r="R895" s="4"/>
      <c r="S895" s="4"/>
      <c r="T895" s="4"/>
      <c r="U895" s="4"/>
    </row>
    <row r="896" spans="1:21">
      <c r="A896" s="4"/>
      <c r="B896" s="130"/>
      <c r="C896" s="4"/>
      <c r="D896" s="4"/>
      <c r="E896" s="4"/>
      <c r="F896" s="123"/>
      <c r="G896" s="4"/>
      <c r="H896" s="4"/>
      <c r="I896" s="4"/>
      <c r="J896" s="4"/>
      <c r="Q896" s="4"/>
      <c r="R896" s="4"/>
      <c r="S896" s="4"/>
      <c r="T896" s="4"/>
      <c r="U896" s="4"/>
    </row>
    <row r="897" spans="1:21">
      <c r="A897" s="4"/>
      <c r="B897" s="130"/>
      <c r="C897" s="4"/>
      <c r="D897" s="4"/>
      <c r="E897" s="4"/>
      <c r="F897" s="123"/>
      <c r="G897" s="4"/>
      <c r="H897" s="4"/>
      <c r="I897" s="4"/>
      <c r="J897" s="4"/>
      <c r="Q897" s="4"/>
      <c r="R897" s="4"/>
      <c r="S897" s="4"/>
      <c r="T897" s="4"/>
      <c r="U897" s="4"/>
    </row>
    <row r="898" spans="1:21">
      <c r="A898" s="4"/>
      <c r="B898" s="130"/>
      <c r="C898" s="4"/>
      <c r="D898" s="4"/>
      <c r="E898" s="4"/>
      <c r="F898" s="123"/>
      <c r="G898" s="4"/>
      <c r="H898" s="4"/>
      <c r="I898" s="4"/>
      <c r="J898" s="4"/>
      <c r="Q898" s="4"/>
      <c r="R898" s="4"/>
      <c r="S898" s="4"/>
      <c r="T898" s="4"/>
      <c r="U898" s="4"/>
    </row>
    <row r="899" spans="1:21">
      <c r="A899" s="4"/>
      <c r="B899" s="130"/>
      <c r="C899" s="4"/>
      <c r="D899" s="4"/>
      <c r="E899" s="4"/>
      <c r="F899" s="123"/>
      <c r="G899" s="4"/>
      <c r="H899" s="4"/>
      <c r="I899" s="4"/>
      <c r="J899" s="4"/>
      <c r="Q899" s="4"/>
      <c r="R899" s="4"/>
      <c r="S899" s="4"/>
      <c r="T899" s="4"/>
      <c r="U899" s="4"/>
    </row>
    <row r="900" spans="1:21">
      <c r="A900" s="4"/>
      <c r="B900" s="130"/>
      <c r="C900" s="4"/>
      <c r="D900" s="4"/>
      <c r="E900" s="4"/>
      <c r="F900" s="123"/>
      <c r="G900" s="4"/>
      <c r="H900" s="4"/>
      <c r="I900" s="4"/>
      <c r="J900" s="4"/>
      <c r="Q900" s="4"/>
      <c r="R900" s="4"/>
      <c r="S900" s="4"/>
      <c r="T900" s="4"/>
      <c r="U900" s="4"/>
    </row>
    <row r="901" spans="1:21">
      <c r="A901" s="4"/>
      <c r="B901" s="130"/>
      <c r="C901" s="4"/>
      <c r="D901" s="4"/>
      <c r="E901" s="4"/>
      <c r="F901" s="123"/>
      <c r="G901" s="4"/>
      <c r="H901" s="4"/>
      <c r="I901" s="4"/>
      <c r="J901" s="4"/>
      <c r="Q901" s="4"/>
      <c r="R901" s="4"/>
      <c r="S901" s="4"/>
      <c r="T901" s="4"/>
      <c r="U901" s="4"/>
    </row>
    <row r="902" spans="1:21">
      <c r="A902" s="4"/>
      <c r="B902" s="130"/>
      <c r="C902" s="4"/>
      <c r="D902" s="4"/>
      <c r="E902" s="4"/>
      <c r="F902" s="123"/>
      <c r="G902" s="4"/>
      <c r="H902" s="4"/>
      <c r="I902" s="4"/>
      <c r="J902" s="4"/>
      <c r="Q902" s="4"/>
      <c r="R902" s="4"/>
      <c r="S902" s="4"/>
      <c r="T902" s="4"/>
      <c r="U902" s="4"/>
    </row>
    <row r="903" spans="1:21">
      <c r="A903" s="4"/>
      <c r="B903" s="130"/>
      <c r="C903" s="4"/>
      <c r="D903" s="4"/>
      <c r="E903" s="4"/>
      <c r="F903" s="123"/>
      <c r="G903" s="4"/>
      <c r="H903" s="4"/>
      <c r="I903" s="4"/>
      <c r="J903" s="4"/>
      <c r="Q903" s="4"/>
      <c r="R903" s="4"/>
      <c r="S903" s="4"/>
      <c r="T903" s="4"/>
      <c r="U903" s="4"/>
    </row>
    <row r="904" spans="1:21">
      <c r="A904" s="4"/>
      <c r="B904" s="130"/>
      <c r="C904" s="4"/>
      <c r="D904" s="4"/>
      <c r="E904" s="4"/>
      <c r="F904" s="123"/>
      <c r="G904" s="4"/>
      <c r="H904" s="4"/>
      <c r="I904" s="4"/>
      <c r="J904" s="4"/>
      <c r="Q904" s="4"/>
      <c r="R904" s="4"/>
      <c r="S904" s="4"/>
      <c r="T904" s="4"/>
      <c r="U904" s="4"/>
    </row>
    <row r="905" spans="1:21">
      <c r="A905" s="4"/>
      <c r="B905" s="130"/>
      <c r="C905" s="4"/>
      <c r="D905" s="4"/>
      <c r="E905" s="4"/>
      <c r="F905" s="123"/>
      <c r="G905" s="4"/>
      <c r="H905" s="4"/>
      <c r="I905" s="4"/>
      <c r="J905" s="4"/>
      <c r="Q905" s="4"/>
      <c r="R905" s="4"/>
      <c r="S905" s="4"/>
      <c r="T905" s="4"/>
      <c r="U905" s="4"/>
    </row>
    <row r="906" spans="1:21">
      <c r="A906" s="4"/>
      <c r="B906" s="130"/>
      <c r="C906" s="4"/>
      <c r="D906" s="4"/>
      <c r="E906" s="4"/>
      <c r="F906" s="123"/>
      <c r="G906" s="4"/>
      <c r="H906" s="4"/>
      <c r="I906" s="4"/>
      <c r="J906" s="4"/>
      <c r="Q906" s="4"/>
      <c r="R906" s="4"/>
      <c r="S906" s="4"/>
      <c r="T906" s="4"/>
      <c r="U906" s="4"/>
    </row>
    <row r="907" spans="1:21">
      <c r="A907" s="4"/>
      <c r="B907" s="130"/>
      <c r="C907" s="4"/>
      <c r="D907" s="4"/>
      <c r="E907" s="4"/>
      <c r="F907" s="123"/>
      <c r="G907" s="4"/>
      <c r="H907" s="4"/>
      <c r="I907" s="4"/>
      <c r="J907" s="4"/>
      <c r="Q907" s="4"/>
      <c r="R907" s="4"/>
      <c r="S907" s="4"/>
      <c r="T907" s="4"/>
      <c r="U907" s="4"/>
    </row>
    <row r="908" spans="1:21">
      <c r="A908" s="4"/>
      <c r="B908" s="130"/>
      <c r="C908" s="4"/>
      <c r="D908" s="4"/>
      <c r="E908" s="4"/>
      <c r="F908" s="123"/>
      <c r="G908" s="4"/>
      <c r="H908" s="4"/>
      <c r="I908" s="4"/>
      <c r="J908" s="4"/>
      <c r="Q908" s="4"/>
      <c r="R908" s="4"/>
      <c r="S908" s="4"/>
      <c r="T908" s="4"/>
      <c r="U908" s="4"/>
    </row>
    <row r="909" spans="1:21">
      <c r="A909" s="4"/>
      <c r="B909" s="130"/>
      <c r="C909" s="4"/>
      <c r="D909" s="4"/>
      <c r="E909" s="4"/>
      <c r="F909" s="123"/>
      <c r="G909" s="4"/>
      <c r="H909" s="4"/>
      <c r="I909" s="4"/>
      <c r="J909" s="4"/>
      <c r="Q909" s="4"/>
      <c r="R909" s="4"/>
      <c r="S909" s="4"/>
      <c r="T909" s="4"/>
      <c r="U909" s="4"/>
    </row>
    <row r="910" spans="1:21">
      <c r="A910" s="4"/>
      <c r="B910" s="130"/>
      <c r="C910" s="4"/>
      <c r="D910" s="4"/>
      <c r="E910" s="4"/>
      <c r="F910" s="123"/>
      <c r="G910" s="4"/>
      <c r="H910" s="4"/>
      <c r="I910" s="4"/>
      <c r="J910" s="4"/>
      <c r="Q910" s="4"/>
      <c r="R910" s="4"/>
      <c r="S910" s="4"/>
      <c r="T910" s="4"/>
      <c r="U910" s="4"/>
    </row>
    <row r="911" spans="1:21">
      <c r="A911" s="4"/>
      <c r="B911" s="130"/>
      <c r="C911" s="4"/>
      <c r="D911" s="4"/>
      <c r="E911" s="4"/>
      <c r="F911" s="123"/>
      <c r="G911" s="4"/>
      <c r="H911" s="4"/>
      <c r="I911" s="4"/>
      <c r="J911" s="4"/>
      <c r="Q911" s="4"/>
      <c r="R911" s="4"/>
      <c r="S911" s="4"/>
      <c r="T911" s="4"/>
      <c r="U911" s="4"/>
    </row>
    <row r="912" spans="1:21">
      <c r="A912" s="4"/>
      <c r="B912" s="130"/>
      <c r="C912" s="4"/>
      <c r="D912" s="4"/>
      <c r="E912" s="4"/>
      <c r="F912" s="123"/>
      <c r="G912" s="4"/>
      <c r="H912" s="4"/>
      <c r="I912" s="4"/>
      <c r="J912" s="4"/>
      <c r="Q912" s="4"/>
      <c r="R912" s="4"/>
      <c r="S912" s="4"/>
      <c r="T912" s="4"/>
      <c r="U912" s="4"/>
    </row>
    <row r="913" spans="1:21">
      <c r="A913" s="4"/>
      <c r="B913" s="130"/>
      <c r="C913" s="4"/>
      <c r="D913" s="4"/>
      <c r="E913" s="4"/>
      <c r="F913" s="123"/>
      <c r="G913" s="4"/>
      <c r="H913" s="4"/>
      <c r="I913" s="4"/>
      <c r="J913" s="4"/>
      <c r="Q913" s="4"/>
      <c r="R913" s="4"/>
      <c r="S913" s="4"/>
      <c r="T913" s="4"/>
      <c r="U913" s="4"/>
    </row>
    <row r="914" spans="1:21">
      <c r="A914" s="4"/>
      <c r="B914" s="130"/>
      <c r="C914" s="4"/>
      <c r="D914" s="4"/>
      <c r="E914" s="4"/>
      <c r="F914" s="123"/>
      <c r="G914" s="4"/>
      <c r="H914" s="4"/>
      <c r="I914" s="4"/>
      <c r="J914" s="4"/>
      <c r="Q914" s="4"/>
      <c r="R914" s="4"/>
      <c r="S914" s="4"/>
      <c r="T914" s="4"/>
      <c r="U914" s="4"/>
    </row>
    <row r="915" spans="1:21">
      <c r="A915" s="4"/>
      <c r="B915" s="130"/>
      <c r="C915" s="4"/>
      <c r="D915" s="4"/>
      <c r="E915" s="4"/>
      <c r="F915" s="123"/>
      <c r="G915" s="4"/>
      <c r="H915" s="4"/>
      <c r="I915" s="4"/>
      <c r="J915" s="4"/>
      <c r="Q915" s="4"/>
      <c r="R915" s="4"/>
      <c r="S915" s="4"/>
      <c r="T915" s="4"/>
      <c r="U915" s="4"/>
    </row>
    <row r="916" spans="1:21">
      <c r="A916" s="4"/>
      <c r="B916" s="130"/>
      <c r="C916" s="4"/>
      <c r="D916" s="4"/>
      <c r="E916" s="4"/>
      <c r="F916" s="123"/>
      <c r="G916" s="4"/>
      <c r="H916" s="4"/>
      <c r="I916" s="4"/>
      <c r="J916" s="4"/>
      <c r="Q916" s="4"/>
      <c r="R916" s="4"/>
      <c r="S916" s="4"/>
      <c r="T916" s="4"/>
      <c r="U916" s="4"/>
    </row>
    <row r="917" spans="1:21">
      <c r="A917" s="4"/>
      <c r="B917" s="130"/>
      <c r="C917" s="4"/>
      <c r="D917" s="4"/>
      <c r="E917" s="4"/>
      <c r="F917" s="123"/>
      <c r="G917" s="4"/>
      <c r="H917" s="4"/>
      <c r="I917" s="4"/>
      <c r="J917" s="4"/>
      <c r="Q917" s="4"/>
      <c r="R917" s="4"/>
      <c r="S917" s="4"/>
      <c r="T917" s="4"/>
      <c r="U917" s="4"/>
    </row>
    <row r="918" spans="1:21">
      <c r="A918" s="4"/>
      <c r="B918" s="130"/>
      <c r="C918" s="4"/>
      <c r="D918" s="4"/>
      <c r="E918" s="4"/>
      <c r="F918" s="123"/>
      <c r="G918" s="4"/>
      <c r="H918" s="4"/>
      <c r="I918" s="4"/>
      <c r="J918" s="4"/>
      <c r="Q918" s="4"/>
      <c r="R918" s="4"/>
      <c r="S918" s="4"/>
      <c r="T918" s="4"/>
      <c r="U918" s="4"/>
    </row>
    <row r="919" spans="1:21">
      <c r="A919" s="4"/>
      <c r="B919" s="130"/>
      <c r="C919" s="4"/>
      <c r="D919" s="4"/>
      <c r="E919" s="4"/>
      <c r="F919" s="123"/>
      <c r="G919" s="4"/>
      <c r="H919" s="4"/>
      <c r="I919" s="4"/>
      <c r="J919" s="4"/>
      <c r="Q919" s="4"/>
      <c r="R919" s="4"/>
      <c r="S919" s="4"/>
      <c r="T919" s="4"/>
      <c r="U919" s="4"/>
    </row>
    <row r="920" spans="1:21">
      <c r="A920" s="4"/>
      <c r="B920" s="130"/>
      <c r="C920" s="4"/>
      <c r="D920" s="4"/>
      <c r="E920" s="4"/>
      <c r="F920" s="123"/>
      <c r="G920" s="4"/>
      <c r="H920" s="4"/>
      <c r="I920" s="4"/>
      <c r="J920" s="4"/>
      <c r="Q920" s="4"/>
      <c r="R920" s="4"/>
      <c r="S920" s="4"/>
      <c r="T920" s="4"/>
      <c r="U920" s="4"/>
    </row>
    <row r="921" spans="1:21">
      <c r="A921" s="4"/>
      <c r="B921" s="130"/>
      <c r="C921" s="4"/>
      <c r="D921" s="4"/>
      <c r="E921" s="4"/>
      <c r="F921" s="123"/>
      <c r="G921" s="4"/>
      <c r="H921" s="4"/>
      <c r="I921" s="4"/>
      <c r="J921" s="4"/>
      <c r="Q921" s="4"/>
      <c r="R921" s="4"/>
      <c r="S921" s="4"/>
      <c r="T921" s="4"/>
      <c r="U921" s="4"/>
    </row>
    <row r="922" spans="1:21">
      <c r="A922" s="4"/>
      <c r="B922" s="130"/>
      <c r="C922" s="4"/>
      <c r="D922" s="4"/>
      <c r="E922" s="4"/>
      <c r="F922" s="123"/>
      <c r="G922" s="4"/>
      <c r="H922" s="4"/>
      <c r="I922" s="4"/>
      <c r="J922" s="4"/>
      <c r="Q922" s="4"/>
      <c r="R922" s="4"/>
      <c r="S922" s="4"/>
      <c r="T922" s="4"/>
      <c r="U922" s="4"/>
    </row>
    <row r="923" spans="1:21">
      <c r="A923" s="4"/>
      <c r="B923" s="130"/>
      <c r="C923" s="4"/>
      <c r="D923" s="4"/>
      <c r="E923" s="4"/>
      <c r="F923" s="123"/>
      <c r="G923" s="4"/>
      <c r="H923" s="4"/>
      <c r="I923" s="4"/>
      <c r="J923" s="4"/>
      <c r="Q923" s="4"/>
      <c r="R923" s="4"/>
      <c r="S923" s="4"/>
      <c r="T923" s="4"/>
      <c r="U923" s="4"/>
    </row>
    <row r="924" spans="1:21">
      <c r="A924" s="4"/>
      <c r="B924" s="130"/>
      <c r="C924" s="4"/>
      <c r="D924" s="4"/>
      <c r="E924" s="4"/>
      <c r="F924" s="123"/>
      <c r="G924" s="4"/>
      <c r="H924" s="4"/>
      <c r="I924" s="4"/>
      <c r="J924" s="4"/>
      <c r="Q924" s="4"/>
      <c r="R924" s="4"/>
      <c r="S924" s="4"/>
      <c r="T924" s="4"/>
      <c r="U924" s="4"/>
    </row>
    <row r="925" spans="1:21">
      <c r="A925" s="4"/>
      <c r="B925" s="130"/>
      <c r="C925" s="4"/>
      <c r="D925" s="4"/>
      <c r="E925" s="4"/>
      <c r="F925" s="123"/>
      <c r="G925" s="4"/>
      <c r="H925" s="4"/>
      <c r="I925" s="4"/>
      <c r="J925" s="4"/>
      <c r="Q925" s="4"/>
      <c r="R925" s="4"/>
      <c r="S925" s="4"/>
      <c r="T925" s="4"/>
      <c r="U925" s="4"/>
    </row>
    <row r="926" spans="1:21">
      <c r="A926" s="4"/>
      <c r="B926" s="130"/>
      <c r="C926" s="4"/>
      <c r="D926" s="4"/>
      <c r="E926" s="4"/>
      <c r="F926" s="123"/>
      <c r="G926" s="4"/>
      <c r="H926" s="4"/>
      <c r="I926" s="4"/>
      <c r="J926" s="4"/>
      <c r="Q926" s="4"/>
      <c r="R926" s="4"/>
      <c r="S926" s="4"/>
      <c r="T926" s="4"/>
      <c r="U926" s="4"/>
    </row>
    <row r="927" spans="1:21">
      <c r="A927" s="4"/>
      <c r="B927" s="130"/>
      <c r="C927" s="4"/>
      <c r="D927" s="4"/>
      <c r="E927" s="4"/>
      <c r="F927" s="123"/>
      <c r="G927" s="4"/>
      <c r="H927" s="4"/>
      <c r="I927" s="4"/>
      <c r="J927" s="4"/>
      <c r="Q927" s="4"/>
      <c r="R927" s="4"/>
      <c r="S927" s="4"/>
      <c r="T927" s="4"/>
      <c r="U927" s="4"/>
    </row>
    <row r="928" spans="1:21">
      <c r="A928" s="4"/>
      <c r="B928" s="130"/>
      <c r="C928" s="4"/>
      <c r="D928" s="4"/>
      <c r="E928" s="4"/>
      <c r="F928" s="123"/>
      <c r="G928" s="4"/>
      <c r="H928" s="4"/>
      <c r="I928" s="4"/>
      <c r="J928" s="4"/>
      <c r="Q928" s="4"/>
      <c r="R928" s="4"/>
      <c r="S928" s="4"/>
      <c r="T928" s="4"/>
      <c r="U928" s="4"/>
    </row>
    <row r="929" spans="1:21">
      <c r="A929" s="4"/>
      <c r="B929" s="130"/>
      <c r="C929" s="4"/>
      <c r="D929" s="4"/>
      <c r="E929" s="4"/>
      <c r="F929" s="123"/>
      <c r="G929" s="4"/>
      <c r="H929" s="4"/>
      <c r="I929" s="4"/>
      <c r="J929" s="4"/>
      <c r="Q929" s="4"/>
      <c r="R929" s="4"/>
      <c r="S929" s="4"/>
      <c r="T929" s="4"/>
      <c r="U929" s="4"/>
    </row>
    <row r="930" spans="1:21">
      <c r="A930" s="4"/>
      <c r="B930" s="130"/>
      <c r="C930" s="4"/>
      <c r="D930" s="4"/>
      <c r="E930" s="4"/>
      <c r="F930" s="123"/>
      <c r="G930" s="4"/>
      <c r="H930" s="4"/>
      <c r="I930" s="4"/>
      <c r="J930" s="4"/>
      <c r="Q930" s="4"/>
      <c r="R930" s="4"/>
      <c r="S930" s="4"/>
      <c r="T930" s="4"/>
      <c r="U930" s="4"/>
    </row>
    <row r="931" spans="1:21">
      <c r="A931" s="4"/>
      <c r="B931" s="130"/>
      <c r="C931" s="4"/>
      <c r="D931" s="4"/>
      <c r="E931" s="4"/>
      <c r="F931" s="123"/>
      <c r="G931" s="4"/>
      <c r="H931" s="4"/>
      <c r="I931" s="4"/>
      <c r="J931" s="4"/>
      <c r="Q931" s="4"/>
      <c r="R931" s="4"/>
      <c r="S931" s="4"/>
      <c r="T931" s="4"/>
      <c r="U931" s="4"/>
    </row>
    <row r="932" spans="1:21">
      <c r="A932" s="4"/>
      <c r="B932" s="130"/>
      <c r="C932" s="4"/>
      <c r="D932" s="4"/>
      <c r="E932" s="4"/>
      <c r="F932" s="123"/>
      <c r="G932" s="4"/>
      <c r="H932" s="4"/>
      <c r="I932" s="4"/>
      <c r="J932" s="4"/>
      <c r="Q932" s="4"/>
      <c r="R932" s="4"/>
      <c r="S932" s="4"/>
      <c r="T932" s="4"/>
      <c r="U932" s="4"/>
    </row>
    <row r="933" spans="1:21">
      <c r="A933" s="4"/>
      <c r="B933" s="130"/>
      <c r="C933" s="4"/>
      <c r="D933" s="4"/>
      <c r="E933" s="4"/>
      <c r="F933" s="123"/>
      <c r="G933" s="4"/>
      <c r="H933" s="4"/>
      <c r="I933" s="4"/>
      <c r="J933" s="4"/>
      <c r="Q933" s="4"/>
      <c r="R933" s="4"/>
      <c r="S933" s="4"/>
      <c r="T933" s="4"/>
      <c r="U933" s="4"/>
    </row>
    <row r="934" spans="1:21">
      <c r="A934" s="4"/>
      <c r="B934" s="130"/>
      <c r="C934" s="4"/>
      <c r="D934" s="4"/>
      <c r="E934" s="4"/>
      <c r="F934" s="123"/>
      <c r="G934" s="4"/>
      <c r="H934" s="4"/>
      <c r="I934" s="4"/>
      <c r="J934" s="4"/>
      <c r="Q934" s="4"/>
      <c r="R934" s="4"/>
      <c r="S934" s="4"/>
      <c r="T934" s="4"/>
      <c r="U934" s="4"/>
    </row>
    <row r="935" spans="1:21">
      <c r="A935" s="4"/>
      <c r="B935" s="130"/>
      <c r="C935" s="4"/>
      <c r="D935" s="4"/>
      <c r="E935" s="4"/>
      <c r="F935" s="123"/>
      <c r="G935" s="4"/>
      <c r="H935" s="4"/>
      <c r="I935" s="4"/>
      <c r="J935" s="4"/>
      <c r="Q935" s="4"/>
      <c r="R935" s="4"/>
      <c r="S935" s="4"/>
      <c r="T935" s="4"/>
      <c r="U935" s="4"/>
    </row>
    <row r="936" spans="1:21">
      <c r="A936" s="4"/>
      <c r="B936" s="130"/>
      <c r="C936" s="4"/>
      <c r="D936" s="4"/>
      <c r="E936" s="4"/>
      <c r="F936" s="123"/>
      <c r="G936" s="4"/>
      <c r="H936" s="4"/>
      <c r="I936" s="4"/>
      <c r="J936" s="4"/>
      <c r="Q936" s="4"/>
      <c r="R936" s="4"/>
      <c r="S936" s="4"/>
      <c r="T936" s="4"/>
      <c r="U936" s="4"/>
    </row>
    <row r="937" spans="1:21">
      <c r="A937" s="4"/>
      <c r="B937" s="130"/>
      <c r="C937" s="4"/>
      <c r="D937" s="4"/>
      <c r="E937" s="4"/>
      <c r="F937" s="123"/>
      <c r="G937" s="4"/>
      <c r="H937" s="4"/>
      <c r="I937" s="4"/>
      <c r="J937" s="4"/>
      <c r="Q937" s="4"/>
      <c r="R937" s="4"/>
      <c r="S937" s="4"/>
      <c r="T937" s="4"/>
      <c r="U937" s="4"/>
    </row>
    <row r="938" spans="1:21">
      <c r="A938" s="4"/>
      <c r="B938" s="130"/>
      <c r="C938" s="4"/>
      <c r="D938" s="4"/>
      <c r="E938" s="4"/>
      <c r="F938" s="123"/>
      <c r="G938" s="4"/>
      <c r="H938" s="4"/>
      <c r="I938" s="4"/>
      <c r="J938" s="4"/>
      <c r="Q938" s="4"/>
      <c r="R938" s="4"/>
      <c r="S938" s="4"/>
      <c r="T938" s="4"/>
      <c r="U938" s="4"/>
    </row>
    <row r="939" spans="1:21">
      <c r="A939" s="4"/>
      <c r="B939" s="130"/>
      <c r="C939" s="4"/>
      <c r="D939" s="4"/>
      <c r="E939" s="4"/>
      <c r="F939" s="123"/>
      <c r="G939" s="4"/>
      <c r="H939" s="4"/>
      <c r="I939" s="4"/>
      <c r="J939" s="4"/>
      <c r="Q939" s="4"/>
      <c r="R939" s="4"/>
      <c r="S939" s="4"/>
      <c r="T939" s="4"/>
      <c r="U939" s="4"/>
    </row>
    <row r="940" spans="1:21">
      <c r="A940" s="4"/>
      <c r="B940" s="130"/>
      <c r="C940" s="4"/>
      <c r="D940" s="4"/>
      <c r="E940" s="4"/>
      <c r="F940" s="123"/>
      <c r="G940" s="4"/>
      <c r="H940" s="4"/>
      <c r="I940" s="4"/>
      <c r="J940" s="4"/>
      <c r="Q940" s="4"/>
      <c r="R940" s="4"/>
      <c r="S940" s="4"/>
      <c r="T940" s="4"/>
      <c r="U940" s="4"/>
    </row>
    <row r="941" spans="1:21">
      <c r="A941" s="4"/>
      <c r="B941" s="130"/>
      <c r="C941" s="4"/>
      <c r="D941" s="4"/>
      <c r="E941" s="4"/>
      <c r="F941" s="123"/>
      <c r="G941" s="4"/>
      <c r="H941" s="4"/>
      <c r="I941" s="4"/>
      <c r="J941" s="4"/>
      <c r="Q941" s="4"/>
      <c r="R941" s="4"/>
      <c r="S941" s="4"/>
      <c r="T941" s="4"/>
      <c r="U941" s="4"/>
    </row>
    <row r="942" spans="1:21">
      <c r="A942" s="4"/>
      <c r="B942" s="130"/>
      <c r="C942" s="4"/>
      <c r="D942" s="4"/>
      <c r="E942" s="4"/>
      <c r="F942" s="123"/>
      <c r="G942" s="4"/>
      <c r="H942" s="4"/>
      <c r="I942" s="4"/>
      <c r="J942" s="4"/>
      <c r="Q942" s="4"/>
      <c r="R942" s="4"/>
      <c r="S942" s="4"/>
      <c r="T942" s="4"/>
      <c r="U942" s="4"/>
    </row>
    <row r="943" spans="1:21">
      <c r="A943" s="4"/>
      <c r="B943" s="130"/>
      <c r="C943" s="4"/>
      <c r="D943" s="4"/>
      <c r="E943" s="4"/>
      <c r="F943" s="123"/>
      <c r="G943" s="4"/>
      <c r="H943" s="4"/>
      <c r="I943" s="4"/>
      <c r="J943" s="4"/>
      <c r="Q943" s="4"/>
      <c r="R943" s="4"/>
      <c r="S943" s="4"/>
      <c r="T943" s="4"/>
      <c r="U943" s="4"/>
    </row>
    <row r="944" spans="1:21">
      <c r="A944" s="4"/>
      <c r="B944" s="130"/>
      <c r="C944" s="4"/>
      <c r="D944" s="4"/>
      <c r="E944" s="4"/>
      <c r="F944" s="123"/>
      <c r="G944" s="4"/>
      <c r="H944" s="4"/>
      <c r="I944" s="4"/>
      <c r="J944" s="4"/>
      <c r="Q944" s="4"/>
      <c r="R944" s="4"/>
      <c r="S944" s="4"/>
      <c r="T944" s="4"/>
      <c r="U944" s="4"/>
    </row>
    <row r="945" spans="1:21">
      <c r="A945" s="4"/>
      <c r="B945" s="130"/>
      <c r="C945" s="4"/>
      <c r="D945" s="4"/>
      <c r="E945" s="4"/>
      <c r="F945" s="123"/>
      <c r="G945" s="4"/>
      <c r="H945" s="4"/>
      <c r="I945" s="4"/>
      <c r="J945" s="4"/>
      <c r="Q945" s="4"/>
      <c r="R945" s="4"/>
      <c r="S945" s="4"/>
      <c r="T945" s="4"/>
      <c r="U945" s="4"/>
    </row>
    <row r="946" spans="1:21">
      <c r="A946" s="4"/>
      <c r="B946" s="130"/>
      <c r="C946" s="4"/>
      <c r="D946" s="4"/>
      <c r="E946" s="4"/>
      <c r="F946" s="123"/>
      <c r="G946" s="4"/>
      <c r="H946" s="4"/>
      <c r="I946" s="4"/>
      <c r="J946" s="4"/>
      <c r="Q946" s="4"/>
      <c r="R946" s="4"/>
      <c r="S946" s="4"/>
      <c r="T946" s="4"/>
      <c r="U946" s="4"/>
    </row>
    <row r="947" spans="1:21">
      <c r="A947" s="4"/>
      <c r="B947" s="130"/>
      <c r="C947" s="4"/>
      <c r="D947" s="4"/>
      <c r="E947" s="4"/>
      <c r="F947" s="123"/>
      <c r="G947" s="4"/>
      <c r="H947" s="4"/>
      <c r="I947" s="4"/>
      <c r="J947" s="4"/>
      <c r="Q947" s="4"/>
      <c r="R947" s="4"/>
      <c r="S947" s="4"/>
      <c r="T947" s="4"/>
      <c r="U947" s="4"/>
    </row>
    <row r="948" spans="1:21">
      <c r="A948" s="4"/>
      <c r="B948" s="130"/>
      <c r="C948" s="4"/>
      <c r="D948" s="4"/>
      <c r="E948" s="4"/>
      <c r="F948" s="123"/>
      <c r="G948" s="4"/>
      <c r="H948" s="4"/>
      <c r="I948" s="4"/>
      <c r="J948" s="4"/>
      <c r="Q948" s="4"/>
      <c r="R948" s="4"/>
      <c r="S948" s="4"/>
      <c r="T948" s="4"/>
      <c r="U948" s="4"/>
    </row>
    <row r="949" spans="1:21">
      <c r="A949" s="4"/>
      <c r="B949" s="130"/>
      <c r="C949" s="4"/>
      <c r="D949" s="4"/>
      <c r="E949" s="4"/>
      <c r="F949" s="123"/>
      <c r="G949" s="4"/>
      <c r="H949" s="4"/>
      <c r="I949" s="4"/>
      <c r="J949" s="4"/>
      <c r="Q949" s="4"/>
      <c r="R949" s="4"/>
      <c r="S949" s="4"/>
      <c r="T949" s="4"/>
      <c r="U949" s="4"/>
    </row>
    <row r="950" spans="1:21">
      <c r="A950" s="4"/>
      <c r="B950" s="130"/>
      <c r="C950" s="4"/>
      <c r="D950" s="4"/>
      <c r="E950" s="4"/>
      <c r="F950" s="123"/>
      <c r="G950" s="4"/>
      <c r="H950" s="4"/>
      <c r="I950" s="4"/>
      <c r="J950" s="4"/>
      <c r="Q950" s="4"/>
      <c r="R950" s="4"/>
      <c r="S950" s="4"/>
      <c r="T950" s="4"/>
      <c r="U950" s="4"/>
    </row>
    <row r="951" spans="1:21">
      <c r="A951" s="4"/>
      <c r="B951" s="130"/>
      <c r="C951" s="4"/>
      <c r="D951" s="4"/>
      <c r="E951" s="4"/>
      <c r="F951" s="123"/>
      <c r="G951" s="4"/>
      <c r="H951" s="4"/>
      <c r="I951" s="4"/>
      <c r="J951" s="4"/>
      <c r="Q951" s="4"/>
      <c r="R951" s="4"/>
      <c r="S951" s="4"/>
      <c r="T951" s="4"/>
      <c r="U951" s="4"/>
    </row>
    <row r="952" spans="1:21">
      <c r="A952" s="4"/>
      <c r="B952" s="130"/>
      <c r="C952" s="4"/>
      <c r="D952" s="4"/>
      <c r="E952" s="4"/>
      <c r="F952" s="123"/>
      <c r="G952" s="4"/>
      <c r="H952" s="4"/>
      <c r="I952" s="4"/>
      <c r="J952" s="4"/>
      <c r="Q952" s="4"/>
      <c r="R952" s="4"/>
      <c r="S952" s="4"/>
      <c r="T952" s="4"/>
      <c r="U952" s="4"/>
    </row>
    <row r="953" spans="1:21">
      <c r="A953" s="4"/>
      <c r="B953" s="130"/>
      <c r="C953" s="4"/>
      <c r="D953" s="4"/>
      <c r="E953" s="4"/>
      <c r="F953" s="123"/>
      <c r="G953" s="4"/>
      <c r="H953" s="4"/>
      <c r="I953" s="4"/>
      <c r="J953" s="4"/>
      <c r="Q953" s="4"/>
      <c r="R953" s="4"/>
      <c r="S953" s="4"/>
      <c r="T953" s="4"/>
      <c r="U953" s="4"/>
    </row>
    <row r="954" spans="1:21">
      <c r="A954" s="4"/>
      <c r="B954" s="130"/>
      <c r="C954" s="4"/>
      <c r="D954" s="4"/>
      <c r="E954" s="4"/>
      <c r="F954" s="123"/>
      <c r="G954" s="4"/>
      <c r="H954" s="4"/>
      <c r="I954" s="4"/>
      <c r="J954" s="4"/>
      <c r="Q954" s="4"/>
      <c r="R954" s="4"/>
      <c r="S954" s="4"/>
      <c r="T954" s="4"/>
      <c r="U954" s="4"/>
    </row>
    <row r="955" spans="1:21">
      <c r="A955" s="4"/>
      <c r="B955" s="130"/>
      <c r="C955" s="4"/>
      <c r="D955" s="4"/>
      <c r="E955" s="4"/>
      <c r="F955" s="123"/>
      <c r="G955" s="4"/>
      <c r="H955" s="4"/>
      <c r="I955" s="4"/>
      <c r="J955" s="4"/>
      <c r="Q955" s="4"/>
      <c r="R955" s="4"/>
      <c r="S955" s="4"/>
      <c r="T955" s="4"/>
      <c r="U955" s="4"/>
    </row>
    <row r="956" spans="1:21">
      <c r="A956" s="4"/>
      <c r="B956" s="130"/>
      <c r="C956" s="4"/>
      <c r="D956" s="4"/>
      <c r="E956" s="4"/>
      <c r="F956" s="123"/>
      <c r="G956" s="4"/>
      <c r="H956" s="4"/>
      <c r="I956" s="4"/>
      <c r="J956" s="4"/>
      <c r="Q956" s="4"/>
      <c r="R956" s="4"/>
      <c r="S956" s="4"/>
      <c r="T956" s="4"/>
      <c r="U956" s="4"/>
    </row>
    <row r="957" spans="1:21">
      <c r="A957" s="4"/>
      <c r="B957" s="130"/>
      <c r="C957" s="4"/>
      <c r="D957" s="4"/>
      <c r="E957" s="4"/>
      <c r="F957" s="123"/>
      <c r="G957" s="4"/>
      <c r="H957" s="4"/>
      <c r="I957" s="4"/>
      <c r="J957" s="4"/>
      <c r="Q957" s="4"/>
      <c r="R957" s="4"/>
      <c r="S957" s="4"/>
      <c r="T957" s="4"/>
      <c r="U957" s="4"/>
    </row>
    <row r="958" spans="1:21">
      <c r="A958" s="4"/>
      <c r="B958" s="130"/>
      <c r="C958" s="4"/>
      <c r="D958" s="4"/>
      <c r="E958" s="4"/>
      <c r="F958" s="123"/>
      <c r="G958" s="4"/>
      <c r="H958" s="4"/>
      <c r="I958" s="4"/>
      <c r="J958" s="4"/>
      <c r="Q958" s="4"/>
      <c r="R958" s="4"/>
      <c r="S958" s="4"/>
      <c r="T958" s="4"/>
      <c r="U958" s="4"/>
    </row>
    <row r="959" spans="1:21">
      <c r="A959" s="4"/>
      <c r="B959" s="130"/>
      <c r="C959" s="4"/>
      <c r="D959" s="4"/>
      <c r="E959" s="4"/>
      <c r="F959" s="123"/>
      <c r="G959" s="4"/>
      <c r="H959" s="4"/>
      <c r="I959" s="4"/>
      <c r="J959" s="4"/>
      <c r="Q959" s="4"/>
      <c r="R959" s="4"/>
      <c r="S959" s="4"/>
      <c r="T959" s="4"/>
      <c r="U959" s="4"/>
    </row>
    <row r="960" spans="1:21">
      <c r="A960" s="4"/>
      <c r="B960" s="130"/>
      <c r="C960" s="4"/>
      <c r="D960" s="4"/>
      <c r="E960" s="4"/>
      <c r="F960" s="123"/>
      <c r="G960" s="4"/>
      <c r="H960" s="4"/>
      <c r="I960" s="4"/>
      <c r="J960" s="4"/>
      <c r="Q960" s="4"/>
      <c r="R960" s="4"/>
      <c r="S960" s="4"/>
      <c r="T960" s="4"/>
      <c r="U960" s="4"/>
    </row>
    <row r="961" spans="1:21">
      <c r="A961" s="4"/>
      <c r="B961" s="130"/>
      <c r="C961" s="4"/>
      <c r="D961" s="4"/>
      <c r="E961" s="4"/>
      <c r="F961" s="123"/>
      <c r="G961" s="4"/>
      <c r="H961" s="4"/>
      <c r="I961" s="4"/>
      <c r="J961" s="4"/>
      <c r="Q961" s="4"/>
      <c r="R961" s="4"/>
      <c r="S961" s="4"/>
      <c r="T961" s="4"/>
      <c r="U961" s="4"/>
    </row>
    <row r="962" spans="1:21">
      <c r="A962" s="4"/>
      <c r="B962" s="130"/>
      <c r="C962" s="4"/>
      <c r="D962" s="4"/>
      <c r="E962" s="4"/>
      <c r="F962" s="123"/>
      <c r="G962" s="4"/>
      <c r="H962" s="4"/>
      <c r="I962" s="4"/>
      <c r="J962" s="4"/>
      <c r="Q962" s="4"/>
      <c r="R962" s="4"/>
      <c r="S962" s="4"/>
      <c r="T962" s="4"/>
      <c r="U962" s="4"/>
    </row>
    <row r="963" spans="1:21">
      <c r="A963" s="4"/>
      <c r="B963" s="130"/>
      <c r="C963" s="4"/>
      <c r="D963" s="4"/>
      <c r="E963" s="4"/>
      <c r="F963" s="123"/>
      <c r="G963" s="4"/>
      <c r="H963" s="4"/>
      <c r="I963" s="4"/>
      <c r="J963" s="4"/>
      <c r="Q963" s="4"/>
      <c r="R963" s="4"/>
      <c r="S963" s="4"/>
      <c r="T963" s="4"/>
      <c r="U963" s="4"/>
    </row>
    <row r="964" spans="1:21">
      <c r="A964" s="4"/>
      <c r="B964" s="130"/>
      <c r="C964" s="4"/>
      <c r="D964" s="4"/>
      <c r="E964" s="4"/>
      <c r="F964" s="123"/>
      <c r="G964" s="4"/>
      <c r="H964" s="4"/>
      <c r="I964" s="4"/>
      <c r="J964" s="4"/>
      <c r="Q964" s="4"/>
      <c r="R964" s="4"/>
      <c r="S964" s="4"/>
      <c r="T964" s="4"/>
      <c r="U964" s="4"/>
    </row>
    <row r="965" spans="1:21">
      <c r="A965" s="4"/>
      <c r="B965" s="130"/>
      <c r="C965" s="4"/>
      <c r="D965" s="4"/>
      <c r="E965" s="4"/>
      <c r="F965" s="123"/>
      <c r="G965" s="4"/>
      <c r="H965" s="4"/>
      <c r="I965" s="4"/>
      <c r="J965" s="4"/>
      <c r="Q965" s="4"/>
      <c r="R965" s="4"/>
      <c r="S965" s="4"/>
      <c r="T965" s="4"/>
      <c r="U965" s="4"/>
    </row>
    <row r="966" spans="1:21">
      <c r="A966" s="4"/>
      <c r="B966" s="130"/>
      <c r="C966" s="4"/>
      <c r="D966" s="4"/>
      <c r="E966" s="4"/>
      <c r="F966" s="123"/>
      <c r="G966" s="4"/>
      <c r="H966" s="4"/>
      <c r="I966" s="4"/>
      <c r="J966" s="4"/>
      <c r="Q966" s="4"/>
      <c r="R966" s="4"/>
      <c r="S966" s="4"/>
      <c r="T966" s="4"/>
      <c r="U966" s="4"/>
    </row>
    <row r="967" spans="1:21">
      <c r="A967" s="4"/>
      <c r="B967" s="130"/>
      <c r="C967" s="4"/>
      <c r="D967" s="4"/>
      <c r="E967" s="4"/>
      <c r="F967" s="123"/>
      <c r="G967" s="4"/>
      <c r="H967" s="4"/>
      <c r="I967" s="4"/>
      <c r="J967" s="4"/>
      <c r="Q967" s="4"/>
      <c r="R967" s="4"/>
      <c r="S967" s="4"/>
      <c r="T967" s="4"/>
      <c r="U967" s="4"/>
    </row>
    <row r="968" spans="1:21">
      <c r="A968" s="4"/>
      <c r="B968" s="130"/>
      <c r="C968" s="4"/>
      <c r="D968" s="4"/>
      <c r="E968" s="4"/>
      <c r="F968" s="123"/>
      <c r="G968" s="4"/>
      <c r="H968" s="4"/>
      <c r="I968" s="4"/>
      <c r="J968" s="4"/>
      <c r="Q968" s="4"/>
      <c r="R968" s="4"/>
      <c r="S968" s="4"/>
      <c r="T968" s="4"/>
      <c r="U968" s="4"/>
    </row>
    <row r="969" spans="1:21">
      <c r="A969" s="4"/>
      <c r="B969" s="130"/>
      <c r="C969" s="4"/>
      <c r="D969" s="4"/>
      <c r="E969" s="4"/>
      <c r="F969" s="123"/>
      <c r="G969" s="4"/>
      <c r="H969" s="4"/>
      <c r="I969" s="4"/>
      <c r="J969" s="4"/>
      <c r="Q969" s="4"/>
      <c r="R969" s="4"/>
      <c r="S969" s="4"/>
      <c r="T969" s="4"/>
      <c r="U969" s="4"/>
    </row>
    <row r="970" spans="1:21">
      <c r="A970" s="4"/>
      <c r="B970" s="130"/>
      <c r="C970" s="4"/>
      <c r="D970" s="4"/>
      <c r="E970" s="4"/>
      <c r="F970" s="123"/>
      <c r="G970" s="4"/>
      <c r="H970" s="4"/>
      <c r="I970" s="4"/>
      <c r="J970" s="4"/>
      <c r="Q970" s="4"/>
      <c r="R970" s="4"/>
      <c r="S970" s="4"/>
      <c r="T970" s="4"/>
      <c r="U970" s="4"/>
    </row>
    <row r="971" spans="1:21">
      <c r="A971" s="4"/>
      <c r="B971" s="130"/>
      <c r="C971" s="4"/>
      <c r="D971" s="4"/>
      <c r="E971" s="4"/>
      <c r="F971" s="123"/>
      <c r="G971" s="4"/>
      <c r="H971" s="4"/>
      <c r="I971" s="4"/>
      <c r="J971" s="4"/>
      <c r="Q971" s="4"/>
      <c r="R971" s="4"/>
      <c r="S971" s="4"/>
      <c r="T971" s="4"/>
      <c r="U971" s="4"/>
    </row>
    <row r="972" spans="1:21">
      <c r="A972" s="4"/>
      <c r="B972" s="130"/>
      <c r="C972" s="4"/>
      <c r="D972" s="4"/>
      <c r="E972" s="4"/>
      <c r="F972" s="123"/>
      <c r="G972" s="4"/>
      <c r="H972" s="4"/>
      <c r="I972" s="4"/>
      <c r="J972" s="4"/>
      <c r="Q972" s="4"/>
      <c r="R972" s="4"/>
      <c r="S972" s="4"/>
      <c r="T972" s="4"/>
      <c r="U972" s="4"/>
    </row>
    <row r="973" spans="1:21">
      <c r="A973" s="4"/>
      <c r="B973" s="130"/>
      <c r="C973" s="4"/>
      <c r="D973" s="4"/>
      <c r="E973" s="4"/>
      <c r="F973" s="123"/>
      <c r="G973" s="4"/>
      <c r="H973" s="4"/>
      <c r="I973" s="4"/>
      <c r="J973" s="4"/>
      <c r="Q973" s="4"/>
      <c r="R973" s="4"/>
      <c r="S973" s="4"/>
      <c r="T973" s="4"/>
      <c r="U973" s="4"/>
    </row>
    <row r="974" spans="1:21">
      <c r="A974" s="4"/>
      <c r="B974" s="130"/>
      <c r="C974" s="4"/>
      <c r="D974" s="4"/>
      <c r="E974" s="4"/>
      <c r="F974" s="123"/>
      <c r="G974" s="4"/>
      <c r="H974" s="4"/>
      <c r="I974" s="4"/>
      <c r="J974" s="4"/>
      <c r="Q974" s="4"/>
      <c r="R974" s="4"/>
      <c r="S974" s="4"/>
      <c r="T974" s="4"/>
      <c r="U974" s="4"/>
    </row>
    <row r="975" spans="1:21">
      <c r="A975" s="4"/>
      <c r="B975" s="130"/>
      <c r="C975" s="4"/>
      <c r="D975" s="4"/>
      <c r="E975" s="4"/>
      <c r="F975" s="123"/>
      <c r="G975" s="4"/>
      <c r="H975" s="4"/>
      <c r="I975" s="4"/>
      <c r="J975" s="4"/>
      <c r="Q975" s="4"/>
      <c r="R975" s="4"/>
      <c r="S975" s="4"/>
      <c r="T975" s="4"/>
      <c r="U975" s="4"/>
    </row>
    <row r="976" spans="1:21">
      <c r="A976" s="4"/>
      <c r="B976" s="130"/>
      <c r="C976" s="4"/>
      <c r="D976" s="4"/>
      <c r="E976" s="4"/>
      <c r="F976" s="123"/>
      <c r="G976" s="4"/>
      <c r="H976" s="4"/>
      <c r="I976" s="4"/>
      <c r="J976" s="4"/>
      <c r="Q976" s="4"/>
      <c r="R976" s="4"/>
      <c r="S976" s="4"/>
      <c r="T976" s="4"/>
      <c r="U976" s="4"/>
    </row>
    <row r="977" spans="1:21">
      <c r="A977" s="4"/>
      <c r="B977" s="130"/>
      <c r="C977" s="4"/>
      <c r="D977" s="4"/>
      <c r="E977" s="4"/>
      <c r="F977" s="123"/>
      <c r="G977" s="4"/>
      <c r="H977" s="4"/>
      <c r="I977" s="4"/>
      <c r="J977" s="4"/>
      <c r="Q977" s="4"/>
      <c r="R977" s="4"/>
      <c r="S977" s="4"/>
      <c r="T977" s="4"/>
      <c r="U977" s="4"/>
    </row>
    <row r="978" spans="1:21">
      <c r="A978" s="4"/>
      <c r="B978" s="130"/>
      <c r="C978" s="4"/>
      <c r="D978" s="4"/>
      <c r="E978" s="4"/>
      <c r="F978" s="123"/>
      <c r="G978" s="4"/>
      <c r="H978" s="4"/>
      <c r="I978" s="4"/>
      <c r="J978" s="4"/>
      <c r="Q978" s="4"/>
      <c r="R978" s="4"/>
      <c r="S978" s="4"/>
      <c r="T978" s="4"/>
      <c r="U978" s="4"/>
    </row>
    <row r="979" spans="1:21">
      <c r="A979" s="4"/>
      <c r="B979" s="130"/>
      <c r="C979" s="4"/>
      <c r="D979" s="4"/>
      <c r="E979" s="4"/>
      <c r="F979" s="123"/>
      <c r="G979" s="4"/>
      <c r="H979" s="4"/>
      <c r="I979" s="4"/>
      <c r="J979" s="4"/>
      <c r="Q979" s="4"/>
      <c r="R979" s="4"/>
      <c r="S979" s="4"/>
      <c r="T979" s="4"/>
      <c r="U979" s="4"/>
    </row>
    <row r="980" spans="1:21">
      <c r="A980" s="4"/>
      <c r="B980" s="130"/>
      <c r="C980" s="4"/>
      <c r="D980" s="4"/>
      <c r="E980" s="4"/>
      <c r="F980" s="123"/>
      <c r="G980" s="4"/>
      <c r="H980" s="4"/>
      <c r="I980" s="4"/>
      <c r="J980" s="4"/>
      <c r="Q980" s="4"/>
      <c r="R980" s="4"/>
      <c r="S980" s="4"/>
      <c r="T980" s="4"/>
      <c r="U980" s="4"/>
    </row>
    <row r="981" spans="1:21">
      <c r="A981" s="4"/>
      <c r="B981" s="130"/>
      <c r="C981" s="4"/>
      <c r="D981" s="4"/>
      <c r="E981" s="4"/>
      <c r="F981" s="123"/>
      <c r="G981" s="4"/>
      <c r="H981" s="4"/>
      <c r="I981" s="4"/>
      <c r="J981" s="4"/>
      <c r="Q981" s="4"/>
      <c r="R981" s="4"/>
      <c r="S981" s="4"/>
      <c r="T981" s="4"/>
      <c r="U981" s="4"/>
    </row>
    <row r="982" spans="1:21">
      <c r="A982" s="4"/>
      <c r="B982" s="130"/>
      <c r="C982" s="4"/>
      <c r="D982" s="4"/>
      <c r="E982" s="4"/>
      <c r="F982" s="123"/>
      <c r="G982" s="4"/>
      <c r="H982" s="4"/>
      <c r="I982" s="4"/>
      <c r="J982" s="4"/>
      <c r="Q982" s="4"/>
      <c r="R982" s="4"/>
      <c r="S982" s="4"/>
      <c r="T982" s="4"/>
      <c r="U982" s="4"/>
    </row>
    <row r="983" spans="1:21">
      <c r="A983" s="4"/>
      <c r="B983" s="130"/>
      <c r="C983" s="4"/>
      <c r="D983" s="4"/>
      <c r="E983" s="4"/>
      <c r="F983" s="123"/>
      <c r="G983" s="4"/>
      <c r="H983" s="4"/>
      <c r="I983" s="4"/>
      <c r="J983" s="4"/>
      <c r="Q983" s="4"/>
      <c r="R983" s="4"/>
      <c r="S983" s="4"/>
      <c r="T983" s="4"/>
      <c r="U983" s="4"/>
    </row>
    <row r="984" spans="1:21">
      <c r="A984" s="4"/>
      <c r="B984" s="130"/>
      <c r="C984" s="4"/>
      <c r="D984" s="4"/>
      <c r="E984" s="4"/>
      <c r="F984" s="123"/>
      <c r="G984" s="4"/>
      <c r="H984" s="4"/>
      <c r="I984" s="4"/>
      <c r="J984" s="4"/>
      <c r="Q984" s="4"/>
      <c r="R984" s="4"/>
      <c r="S984" s="4"/>
      <c r="T984" s="4"/>
      <c r="U984" s="4"/>
    </row>
    <row r="985" spans="1:21">
      <c r="A985" s="4"/>
      <c r="B985" s="130"/>
      <c r="C985" s="4"/>
      <c r="D985" s="4"/>
      <c r="E985" s="4"/>
      <c r="F985" s="123"/>
      <c r="G985" s="4"/>
      <c r="H985" s="4"/>
      <c r="I985" s="4"/>
      <c r="J985" s="4"/>
      <c r="Q985" s="4"/>
      <c r="R985" s="4"/>
      <c r="S985" s="4"/>
      <c r="T985" s="4"/>
      <c r="U985" s="4"/>
    </row>
    <row r="986" spans="1:21">
      <c r="A986" s="4"/>
      <c r="B986" s="130"/>
      <c r="C986" s="4"/>
      <c r="D986" s="4"/>
      <c r="E986" s="4"/>
      <c r="F986" s="123"/>
      <c r="G986" s="4"/>
      <c r="H986" s="4"/>
      <c r="I986" s="4"/>
      <c r="J986" s="4"/>
      <c r="Q986" s="4"/>
      <c r="R986" s="4"/>
      <c r="S986" s="4"/>
      <c r="T986" s="4"/>
      <c r="U986" s="4"/>
    </row>
    <row r="987" spans="1:21">
      <c r="A987" s="4"/>
      <c r="B987" s="130"/>
      <c r="C987" s="4"/>
      <c r="D987" s="4"/>
      <c r="E987" s="4"/>
      <c r="F987" s="123"/>
      <c r="G987" s="4"/>
      <c r="H987" s="4"/>
      <c r="I987" s="4"/>
      <c r="J987" s="4"/>
      <c r="Q987" s="4"/>
      <c r="R987" s="4"/>
      <c r="S987" s="4"/>
      <c r="T987" s="4"/>
      <c r="U987" s="4"/>
    </row>
    <row r="988" spans="1:21">
      <c r="A988" s="4"/>
      <c r="B988" s="130"/>
      <c r="C988" s="4"/>
      <c r="D988" s="4"/>
      <c r="E988" s="4"/>
      <c r="F988" s="123"/>
      <c r="G988" s="4"/>
      <c r="H988" s="4"/>
      <c r="I988" s="4"/>
      <c r="J988" s="4"/>
      <c r="Q988" s="4"/>
      <c r="R988" s="4"/>
      <c r="S988" s="4"/>
      <c r="T988" s="4"/>
      <c r="U988" s="4"/>
    </row>
    <row r="989" spans="1:21">
      <c r="A989" s="4"/>
      <c r="B989" s="130"/>
      <c r="C989" s="4"/>
      <c r="D989" s="4"/>
      <c r="E989" s="4"/>
      <c r="F989" s="123"/>
      <c r="G989" s="4"/>
      <c r="H989" s="4"/>
      <c r="I989" s="4"/>
      <c r="J989" s="4"/>
      <c r="Q989" s="4"/>
      <c r="R989" s="4"/>
      <c r="S989" s="4"/>
      <c r="T989" s="4"/>
      <c r="U989" s="4"/>
    </row>
    <row r="990" spans="1:21">
      <c r="A990" s="4"/>
      <c r="B990" s="130"/>
      <c r="C990" s="4"/>
      <c r="D990" s="4"/>
      <c r="E990" s="4"/>
      <c r="F990" s="123"/>
      <c r="G990" s="4"/>
      <c r="H990" s="4"/>
      <c r="I990" s="4"/>
      <c r="J990" s="4"/>
      <c r="Q990" s="4"/>
      <c r="R990" s="4"/>
      <c r="S990" s="4"/>
      <c r="T990" s="4"/>
      <c r="U990" s="4"/>
    </row>
    <row r="991" spans="1:21">
      <c r="A991" s="4"/>
      <c r="B991" s="130"/>
      <c r="C991" s="4"/>
      <c r="D991" s="4"/>
      <c r="E991" s="4"/>
      <c r="F991" s="123"/>
      <c r="G991" s="4"/>
      <c r="H991" s="4"/>
      <c r="I991" s="4"/>
      <c r="J991" s="4"/>
      <c r="Q991" s="4"/>
      <c r="R991" s="4"/>
      <c r="S991" s="4"/>
      <c r="T991" s="4"/>
      <c r="U991" s="4"/>
    </row>
    <row r="992" spans="1:21">
      <c r="A992" s="4"/>
      <c r="B992" s="130"/>
      <c r="C992" s="4"/>
      <c r="D992" s="4"/>
      <c r="E992" s="4"/>
      <c r="F992" s="123"/>
      <c r="G992" s="4"/>
      <c r="H992" s="4"/>
      <c r="I992" s="4"/>
      <c r="J992" s="4"/>
      <c r="Q992" s="4"/>
      <c r="R992" s="4"/>
      <c r="S992" s="4"/>
      <c r="T992" s="4"/>
      <c r="U992" s="4"/>
    </row>
    <row r="993" spans="1:21">
      <c r="A993" s="4"/>
      <c r="B993" s="130"/>
      <c r="C993" s="4"/>
      <c r="D993" s="4"/>
      <c r="E993" s="4"/>
      <c r="F993" s="123"/>
      <c r="G993" s="4"/>
      <c r="H993" s="4"/>
      <c r="I993" s="4"/>
      <c r="J993" s="4"/>
      <c r="Q993" s="4"/>
      <c r="R993" s="4"/>
      <c r="S993" s="4"/>
      <c r="T993" s="4"/>
      <c r="U993" s="4"/>
    </row>
    <row r="994" spans="1:21">
      <c r="A994" s="4"/>
      <c r="B994" s="130"/>
      <c r="C994" s="4"/>
      <c r="D994" s="4"/>
      <c r="E994" s="4"/>
      <c r="F994" s="123"/>
      <c r="G994" s="4"/>
      <c r="H994" s="4"/>
      <c r="I994" s="4"/>
      <c r="J994" s="4"/>
      <c r="Q994" s="4"/>
      <c r="R994" s="4"/>
      <c r="S994" s="4"/>
      <c r="T994" s="4"/>
      <c r="U994" s="4"/>
    </row>
    <row r="995" spans="1:21">
      <c r="A995" s="4"/>
      <c r="B995" s="130"/>
      <c r="C995" s="4"/>
      <c r="D995" s="4"/>
      <c r="E995" s="4"/>
      <c r="F995" s="123"/>
      <c r="G995" s="4"/>
      <c r="H995" s="4"/>
      <c r="I995" s="4"/>
      <c r="J995" s="4"/>
      <c r="Q995" s="4"/>
      <c r="R995" s="4"/>
      <c r="S995" s="4"/>
      <c r="T995" s="4"/>
      <c r="U995" s="4"/>
    </row>
    <row r="996" spans="1:21">
      <c r="A996" s="4"/>
      <c r="B996" s="130"/>
      <c r="C996" s="4"/>
      <c r="D996" s="4"/>
      <c r="E996" s="4"/>
      <c r="F996" s="123"/>
      <c r="G996" s="4"/>
      <c r="H996" s="4"/>
      <c r="I996" s="4"/>
      <c r="J996" s="4"/>
      <c r="Q996" s="4"/>
      <c r="R996" s="4"/>
      <c r="S996" s="4"/>
      <c r="T996" s="4"/>
      <c r="U996" s="4"/>
    </row>
    <row r="997" spans="1:21">
      <c r="A997" s="4"/>
      <c r="B997" s="130"/>
      <c r="C997" s="4"/>
      <c r="D997" s="4"/>
      <c r="E997" s="4"/>
      <c r="F997" s="123"/>
      <c r="G997" s="4"/>
      <c r="H997" s="4"/>
      <c r="I997" s="4"/>
      <c r="J997" s="4"/>
      <c r="Q997" s="4"/>
      <c r="R997" s="4"/>
      <c r="S997" s="4"/>
      <c r="T997" s="4"/>
      <c r="U997" s="4"/>
    </row>
    <row r="998" spans="1:21">
      <c r="A998" s="4"/>
      <c r="B998" s="130"/>
      <c r="C998" s="4"/>
      <c r="D998" s="4"/>
      <c r="E998" s="4"/>
      <c r="F998" s="123"/>
      <c r="G998" s="4"/>
      <c r="H998" s="4"/>
      <c r="I998" s="4"/>
      <c r="J998" s="4"/>
      <c r="Q998" s="4"/>
      <c r="R998" s="4"/>
      <c r="S998" s="4"/>
      <c r="T998" s="4"/>
      <c r="U998" s="4"/>
    </row>
    <row r="999" spans="1:21">
      <c r="A999" s="4"/>
      <c r="B999" s="130"/>
      <c r="C999" s="4"/>
      <c r="D999" s="4"/>
      <c r="E999" s="4"/>
      <c r="F999" s="123"/>
      <c r="G999" s="4"/>
      <c r="H999" s="4"/>
      <c r="I999" s="4"/>
      <c r="J999" s="4"/>
      <c r="Q999" s="4"/>
      <c r="R999" s="4"/>
      <c r="S999" s="4"/>
      <c r="T999" s="4"/>
      <c r="U999" s="4"/>
    </row>
  </sheetData>
  <autoFilter ref="A1:U1" xr:uid="{00000000-0009-0000-0000-000004000000}">
    <filterColumn colId="2" showButton="0"/>
    <filterColumn colId="3" showButton="0"/>
    <filterColumn colId="4" showButton="0"/>
    <filterColumn colId="6" showButton="0"/>
    <filterColumn colId="7" showButton="0"/>
    <filterColumn colId="10" showButton="0"/>
    <filterColumn colId="11" showButton="0"/>
    <filterColumn colId="12" showButton="0"/>
    <filterColumn colId="13" showButton="0"/>
    <filterColumn colId="14" showButton="0"/>
    <filterColumn colId="15" showButton="0"/>
    <filterColumn colId="16" showButton="0"/>
  </autoFilter>
  <mergeCells count="3">
    <mergeCell ref="C1:E1"/>
    <mergeCell ref="K1:R1"/>
    <mergeCell ref="G1:I1"/>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76"/>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15.1640625" defaultRowHeight="15" customHeight="1"/>
  <cols>
    <col min="1" max="1" width="19.1640625" style="80" customWidth="1"/>
    <col min="2" max="2" width="18.33203125" style="80" customWidth="1"/>
    <col min="3" max="3" width="9.5" style="80" customWidth="1"/>
    <col min="4" max="4" width="5.83203125" style="80" customWidth="1"/>
    <col min="5" max="7" width="9.5" style="80" customWidth="1"/>
    <col min="8" max="8" width="9.5" style="144" customWidth="1"/>
    <col min="9" max="9" width="11.1640625" style="80" customWidth="1"/>
    <col min="10" max="10" width="9.5" style="80" customWidth="1"/>
    <col min="11" max="11" width="84.5" style="80" customWidth="1"/>
    <col min="12" max="15" width="9.5" style="145" customWidth="1"/>
    <col min="16" max="24" width="9.5" style="80" customWidth="1"/>
    <col min="25" max="25" width="61" style="80" customWidth="1"/>
    <col min="26" max="27" width="9.5" style="80" customWidth="1"/>
    <col min="28" max="16384" width="15.1640625" style="80"/>
  </cols>
  <sheetData>
    <row r="1" spans="1:27" ht="54" customHeight="1">
      <c r="A1" s="136" t="s">
        <v>3099</v>
      </c>
      <c r="B1" s="137" t="s">
        <v>1</v>
      </c>
      <c r="C1" s="279" t="s">
        <v>2</v>
      </c>
      <c r="D1" s="280"/>
      <c r="E1" s="280"/>
      <c r="F1" s="280"/>
      <c r="G1" s="280"/>
      <c r="H1" s="139" t="s">
        <v>3</v>
      </c>
      <c r="I1" s="279" t="s">
        <v>5</v>
      </c>
      <c r="J1" s="280"/>
      <c r="K1" s="137" t="s">
        <v>7</v>
      </c>
      <c r="L1" s="279" t="s">
        <v>8</v>
      </c>
      <c r="M1" s="280"/>
      <c r="N1" s="280"/>
      <c r="O1" s="280"/>
      <c r="P1" s="280"/>
      <c r="Q1" s="280"/>
      <c r="R1" s="280"/>
      <c r="S1" s="280"/>
      <c r="T1" s="280"/>
      <c r="U1" s="280"/>
      <c r="V1" s="280"/>
      <c r="W1" s="280"/>
      <c r="X1" s="280"/>
      <c r="Y1" s="140" t="s">
        <v>9</v>
      </c>
      <c r="Z1" s="141"/>
      <c r="AA1" s="141"/>
    </row>
    <row r="2" spans="1:27" ht="148" customHeight="1">
      <c r="A2" s="227" t="s">
        <v>3209</v>
      </c>
      <c r="B2" s="228" t="s">
        <v>2185</v>
      </c>
      <c r="C2" s="69" t="s">
        <v>2186</v>
      </c>
      <c r="D2" s="69"/>
      <c r="E2" s="69"/>
      <c r="F2" s="69"/>
      <c r="G2" s="69"/>
      <c r="H2" s="69">
        <v>2014</v>
      </c>
      <c r="I2" s="69" t="s">
        <v>107</v>
      </c>
      <c r="J2" s="252"/>
      <c r="K2" s="69" t="s">
        <v>2190</v>
      </c>
      <c r="L2" s="229" t="s">
        <v>2191</v>
      </c>
      <c r="M2" s="230" t="s">
        <v>2192</v>
      </c>
      <c r="N2" s="230" t="s">
        <v>1003</v>
      </c>
      <c r="O2" s="230" t="s">
        <v>2193</v>
      </c>
      <c r="P2" s="70" t="s">
        <v>2194</v>
      </c>
      <c r="Q2" s="70"/>
      <c r="R2" s="70"/>
      <c r="S2" s="70"/>
      <c r="T2" s="70"/>
      <c r="U2" s="70"/>
      <c r="V2" s="70"/>
      <c r="W2" s="70"/>
      <c r="X2" s="70"/>
      <c r="Y2" s="253" t="str">
        <f>HYPERLINK("http://researchonline.gcu.ac.uk/portal/en/publications/knowledge-exchange-between-universities-and-the-creative-industries-in-the-uk(fcf05a3d-c815-4f84-8524-34b29cdc0556).html","http://researchonline.gcu.ac.uk/portal/en/publications/knowledge-exchange-between-universities-and-the-creative-industries-in-the-uk(fcf05a3d-c815-4f84-8524-34b29cdc0556).html")</f>
        <v>http://researchonline.gcu.ac.uk/portal/en/publications/knowledge-exchange-between-universities-and-the-creative-industries-in-the-uk(fcf05a3d-c815-4f84-8524-34b29cdc0556).html</v>
      </c>
      <c r="Z2" s="29"/>
      <c r="AA2" s="29"/>
    </row>
    <row r="3" spans="1:27" ht="127" customHeight="1">
      <c r="A3" s="131" t="s">
        <v>3210</v>
      </c>
      <c r="B3" s="126" t="s">
        <v>2209</v>
      </c>
      <c r="C3" s="44" t="s">
        <v>2197</v>
      </c>
      <c r="D3" s="44" t="s">
        <v>2198</v>
      </c>
      <c r="E3" s="44" t="s">
        <v>2199</v>
      </c>
      <c r="F3" s="44"/>
      <c r="G3" s="44"/>
      <c r="H3" s="44">
        <v>2012</v>
      </c>
      <c r="I3" s="44" t="s">
        <v>107</v>
      </c>
      <c r="J3" s="45" t="s">
        <v>2200</v>
      </c>
      <c r="K3" s="44" t="s">
        <v>3952</v>
      </c>
      <c r="L3" s="146" t="s">
        <v>2211</v>
      </c>
      <c r="M3" s="147" t="s">
        <v>2212</v>
      </c>
      <c r="N3" s="147" t="s">
        <v>1304</v>
      </c>
      <c r="O3" s="147" t="s">
        <v>2213</v>
      </c>
      <c r="P3" s="46"/>
      <c r="Q3" s="46"/>
      <c r="R3" s="46"/>
      <c r="S3" s="46"/>
      <c r="T3" s="46"/>
      <c r="U3" s="46"/>
      <c r="V3" s="46"/>
      <c r="W3" s="46"/>
      <c r="X3" s="46"/>
      <c r="Y3" s="101" t="str">
        <f>HYPERLINK("http://researchonline.gcu.ac.uk/portal/en/publications/preparing-graduates-for-work-in-the-creative-industries-a-collaborative-learning-approach-for-design-students(f65ac9d7-35dd-4848-97a3-29afb5b0eaac).html","http://researchonline.gcu.ac.uk/portal/en/publications/preparing-graduates-for-work-in-the-creative-industries-a-collaborative-learning-approach-for-design-students(f65ac9d7-35dd-4848-97a3-29afb5b0eaac).html")</f>
        <v>http://researchonline.gcu.ac.uk/portal/en/publications/preparing-graduates-for-work-in-the-creative-industries-a-collaborative-learning-approach-for-design-students(f65ac9d7-35dd-4848-97a3-29afb5b0eaac).html</v>
      </c>
      <c r="Z3" s="29"/>
      <c r="AA3" s="29"/>
    </row>
    <row r="4" spans="1:27" ht="150" customHeight="1">
      <c r="A4" s="227" t="s">
        <v>3211</v>
      </c>
      <c r="B4" s="228" t="s">
        <v>1748</v>
      </c>
      <c r="C4" s="69" t="s">
        <v>1713</v>
      </c>
      <c r="D4" s="69"/>
      <c r="E4" s="69"/>
      <c r="F4" s="69"/>
      <c r="G4" s="69"/>
      <c r="H4" s="69">
        <v>2014</v>
      </c>
      <c r="I4" s="69" t="s">
        <v>864</v>
      </c>
      <c r="J4" s="252"/>
      <c r="K4" s="69" t="s">
        <v>1750</v>
      </c>
      <c r="L4" s="229" t="s">
        <v>510</v>
      </c>
      <c r="M4" s="230" t="s">
        <v>1751</v>
      </c>
      <c r="N4" s="230" t="s">
        <v>1752</v>
      </c>
      <c r="O4" s="230" t="s">
        <v>1753</v>
      </c>
      <c r="P4" s="70"/>
      <c r="Q4" s="70"/>
      <c r="R4" s="70"/>
      <c r="S4" s="70"/>
      <c r="T4" s="70"/>
      <c r="U4" s="70"/>
      <c r="V4" s="70"/>
      <c r="W4" s="70"/>
      <c r="X4" s="70"/>
      <c r="Y4" s="253" t="str">
        <f>HYPERLINK("http://radar.gsa.ac.uk/4309/","http://radar.gsa.ac.uk/4309/")</f>
        <v>http://radar.gsa.ac.uk/4309/</v>
      </c>
      <c r="Z4" s="29"/>
      <c r="AA4" s="29"/>
    </row>
    <row r="5" spans="1:27" ht="222" customHeight="1">
      <c r="A5" s="131" t="s">
        <v>3212</v>
      </c>
      <c r="B5" s="126" t="s">
        <v>1712</v>
      </c>
      <c r="C5" s="44" t="s">
        <v>1713</v>
      </c>
      <c r="D5" s="86"/>
      <c r="E5" s="86"/>
      <c r="F5" s="86"/>
      <c r="G5" s="86"/>
      <c r="H5" s="44">
        <v>2010</v>
      </c>
      <c r="I5" s="44" t="s">
        <v>864</v>
      </c>
      <c r="J5" s="44" t="s">
        <v>41</v>
      </c>
      <c r="K5" s="44" t="s">
        <v>1715</v>
      </c>
      <c r="L5" s="146" t="s">
        <v>1716</v>
      </c>
      <c r="M5" s="147" t="s">
        <v>953</v>
      </c>
      <c r="N5" s="147" t="s">
        <v>1717</v>
      </c>
      <c r="O5" s="147" t="s">
        <v>1632</v>
      </c>
      <c r="P5" s="46" t="s">
        <v>1718</v>
      </c>
      <c r="Q5" s="46" t="s">
        <v>1719</v>
      </c>
      <c r="R5" s="47"/>
      <c r="S5" s="47"/>
      <c r="T5" s="47"/>
      <c r="U5" s="47"/>
      <c r="V5" s="47"/>
      <c r="W5" s="47"/>
      <c r="X5" s="47"/>
      <c r="Y5" s="101" t="str">
        <f>HYPERLINK("http://radar.gsa.ac.uk/4192/","http://radar.gsa.ac.uk/4192/")</f>
        <v>http://radar.gsa.ac.uk/4192/</v>
      </c>
      <c r="Z5" s="30"/>
      <c r="AA5" s="30"/>
    </row>
    <row r="6" spans="1:27" ht="133" customHeight="1">
      <c r="A6" s="254" t="s">
        <v>3213</v>
      </c>
      <c r="B6" s="259" t="s">
        <v>3214</v>
      </c>
      <c r="C6" s="255" t="s">
        <v>827</v>
      </c>
      <c r="D6" s="255"/>
      <c r="E6" s="255"/>
      <c r="F6" s="255"/>
      <c r="G6" s="255"/>
      <c r="H6" s="71" t="s">
        <v>851</v>
      </c>
      <c r="I6" s="70" t="s">
        <v>525</v>
      </c>
      <c r="J6" s="256"/>
      <c r="K6" s="255" t="s">
        <v>853</v>
      </c>
      <c r="L6" s="257" t="s">
        <v>57</v>
      </c>
      <c r="M6" s="230"/>
      <c r="N6" s="230"/>
      <c r="O6" s="230"/>
      <c r="P6" s="70"/>
      <c r="Q6" s="70"/>
      <c r="R6" s="70"/>
      <c r="S6" s="70"/>
      <c r="T6" s="70"/>
      <c r="U6" s="70"/>
      <c r="V6" s="70"/>
      <c r="W6" s="70"/>
      <c r="X6" s="70"/>
      <c r="Y6" s="258" t="str">
        <f>HYPERLINK("https://www.academia.edu/6762237/The_Town_is_the_Venue_Placemaking_at_the_heart_of_Scottish_Cultural_Policy?auto=download","https://www.academia.edu/6762237/The_Town_is_the_Venue_Placemaking_at_the_heart_of_Scottish_Cultural_Policy?auto=download")</f>
        <v>https://www.academia.edu/6762237/The_Town_is_the_Venue_Placemaking_at_the_heart_of_Scottish_Cultural_Policy?auto=download</v>
      </c>
      <c r="Z6" s="29"/>
      <c r="AA6" s="29"/>
    </row>
    <row r="7" spans="1:27" ht="164" customHeight="1">
      <c r="A7" s="132" t="s">
        <v>3215</v>
      </c>
      <c r="B7" s="127" t="s">
        <v>2711</v>
      </c>
      <c r="C7" s="52" t="s">
        <v>1704</v>
      </c>
      <c r="D7" s="52"/>
      <c r="E7" s="52"/>
      <c r="F7" s="52"/>
      <c r="G7" s="52"/>
      <c r="H7" s="50">
        <v>2010</v>
      </c>
      <c r="I7" s="46" t="s">
        <v>525</v>
      </c>
      <c r="J7" s="53"/>
      <c r="K7" s="52" t="s">
        <v>2713</v>
      </c>
      <c r="L7" s="148"/>
      <c r="M7" s="147"/>
      <c r="N7" s="147"/>
      <c r="O7" s="147"/>
      <c r="P7" s="46"/>
      <c r="Q7" s="46"/>
      <c r="R7" s="46"/>
      <c r="S7" s="46"/>
      <c r="T7" s="46"/>
      <c r="U7" s="46"/>
      <c r="V7" s="46"/>
      <c r="W7" s="46"/>
      <c r="X7" s="46"/>
      <c r="Y7" s="83" t="str">
        <f>HYPERLINK("http://www.ingentaconnect.com/content/cog/em/2010/00000014/00000004/art00003","http://www.ingentaconnect.com/content/cog/em/2010/00000014/00000004/art00003")</f>
        <v>http://www.ingentaconnect.com/content/cog/em/2010/00000014/00000004/art00003</v>
      </c>
      <c r="Z7" s="29"/>
      <c r="AA7" s="29"/>
    </row>
    <row r="8" spans="1:27" ht="184" customHeight="1">
      <c r="A8" s="227" t="s">
        <v>3216</v>
      </c>
      <c r="B8" s="228" t="s">
        <v>207</v>
      </c>
      <c r="C8" s="69" t="s">
        <v>208</v>
      </c>
      <c r="D8" s="233"/>
      <c r="E8" s="233"/>
      <c r="F8" s="233"/>
      <c r="G8" s="233"/>
      <c r="H8" s="69">
        <v>2016</v>
      </c>
      <c r="I8" s="69" t="s">
        <v>153</v>
      </c>
      <c r="J8" s="260"/>
      <c r="K8" s="69" t="s">
        <v>211</v>
      </c>
      <c r="L8" s="229" t="s">
        <v>212</v>
      </c>
      <c r="M8" s="230" t="s">
        <v>213</v>
      </c>
      <c r="N8" s="230" t="s">
        <v>214</v>
      </c>
      <c r="O8" s="230" t="s">
        <v>215</v>
      </c>
      <c r="P8" s="260"/>
      <c r="Q8" s="260"/>
      <c r="R8" s="260"/>
      <c r="S8" s="260"/>
      <c r="T8" s="260"/>
      <c r="U8" s="260"/>
      <c r="V8" s="260"/>
      <c r="W8" s="260"/>
      <c r="X8" s="260"/>
      <c r="Y8" s="253" t="str">
        <f>HYPERLINK("http://www.rgu.ac.uk/dmstaff/davis-andrew","http://www.rgu.ac.uk/dmstaff/davis-andrew")</f>
        <v>http://www.rgu.ac.uk/dmstaff/davis-andrew</v>
      </c>
      <c r="Z8" s="30"/>
      <c r="AA8" s="30"/>
    </row>
    <row r="9" spans="1:27" ht="205" customHeight="1">
      <c r="A9" s="131" t="s">
        <v>3217</v>
      </c>
      <c r="B9" s="126" t="s">
        <v>517</v>
      </c>
      <c r="C9" s="44" t="s">
        <v>518</v>
      </c>
      <c r="D9" s="86"/>
      <c r="E9" s="86"/>
      <c r="F9" s="86"/>
      <c r="G9" s="86"/>
      <c r="H9" s="44">
        <v>2015</v>
      </c>
      <c r="I9" s="44" t="s">
        <v>153</v>
      </c>
      <c r="J9" s="47"/>
      <c r="K9" s="44" t="s">
        <v>520</v>
      </c>
      <c r="L9" s="146" t="s">
        <v>57</v>
      </c>
      <c r="M9" s="149"/>
      <c r="N9" s="149"/>
      <c r="O9" s="149"/>
      <c r="P9" s="47"/>
      <c r="Q9" s="47"/>
      <c r="R9" s="47"/>
      <c r="S9" s="47"/>
      <c r="T9" s="47"/>
      <c r="U9" s="47"/>
      <c r="V9" s="47"/>
      <c r="W9" s="47"/>
      <c r="X9" s="47"/>
      <c r="Y9" s="101" t="str">
        <f>HYPERLINK("https://openair.rgu.ac.uk/handle/10059/2046","https://openair.rgu.ac.uk/handle/10059/2046")</f>
        <v>https://openair.rgu.ac.uk/handle/10059/2046</v>
      </c>
      <c r="Z9" s="30"/>
      <c r="AA9" s="30"/>
    </row>
    <row r="10" spans="1:27" ht="208" customHeight="1">
      <c r="A10" s="227" t="s">
        <v>3218</v>
      </c>
      <c r="B10" s="228" t="s">
        <v>2341</v>
      </c>
      <c r="C10" s="69" t="s">
        <v>2337</v>
      </c>
      <c r="D10" s="69" t="s">
        <v>597</v>
      </c>
      <c r="E10" s="233"/>
      <c r="F10" s="233"/>
      <c r="G10" s="233"/>
      <c r="H10" s="69">
        <v>2013</v>
      </c>
      <c r="I10" s="69" t="s">
        <v>153</v>
      </c>
      <c r="J10" s="260"/>
      <c r="K10" s="69" t="s">
        <v>2343</v>
      </c>
      <c r="L10" s="229" t="s">
        <v>2344</v>
      </c>
      <c r="M10" s="230" t="s">
        <v>2345</v>
      </c>
      <c r="N10" s="230" t="s">
        <v>2346</v>
      </c>
      <c r="O10" s="230" t="s">
        <v>1871</v>
      </c>
      <c r="P10" s="70" t="s">
        <v>2347</v>
      </c>
      <c r="Q10" s="70" t="s">
        <v>2348</v>
      </c>
      <c r="R10" s="70" t="s">
        <v>2349</v>
      </c>
      <c r="S10" s="260"/>
      <c r="T10" s="260"/>
      <c r="U10" s="260"/>
      <c r="V10" s="260"/>
      <c r="W10" s="260"/>
      <c r="X10" s="260"/>
      <c r="Y10" s="253" t="str">
        <f>HYPERLINK("https://openair.rgu.ac.uk/handle/10059/1563","https://openair.rgu.ac.uk/handle/10059/1563")</f>
        <v>https://openair.rgu.ac.uk/handle/10059/1563</v>
      </c>
      <c r="Z10" s="30"/>
      <c r="AA10" s="30"/>
    </row>
    <row r="11" spans="1:27" ht="174" customHeight="1">
      <c r="A11" s="131" t="s">
        <v>3219</v>
      </c>
      <c r="B11" s="126" t="s">
        <v>2995</v>
      </c>
      <c r="C11" s="44" t="s">
        <v>2980</v>
      </c>
      <c r="D11" s="44"/>
      <c r="E11" s="44"/>
      <c r="F11" s="44"/>
      <c r="G11" s="44"/>
      <c r="H11" s="44">
        <v>2012</v>
      </c>
      <c r="I11" s="44" t="s">
        <v>153</v>
      </c>
      <c r="J11" s="45"/>
      <c r="K11" s="44" t="s">
        <v>2997</v>
      </c>
      <c r="L11" s="146" t="s">
        <v>2998</v>
      </c>
      <c r="M11" s="147" t="s">
        <v>2999</v>
      </c>
      <c r="N11" s="147"/>
      <c r="O11" s="147"/>
      <c r="P11" s="46"/>
      <c r="Q11" s="46"/>
      <c r="R11" s="46"/>
      <c r="S11" s="46"/>
      <c r="T11" s="46"/>
      <c r="U11" s="46"/>
      <c r="V11" s="46"/>
      <c r="W11" s="46"/>
      <c r="X11" s="46"/>
      <c r="Y11" s="101" t="str">
        <f>HYPERLINK("https://openair.rgu.ac.uk/handle/10059/997","https://openair.rgu.ac.uk/handle/10059/997")</f>
        <v>https://openair.rgu.ac.uk/handle/10059/997</v>
      </c>
      <c r="Z11" s="29"/>
      <c r="AA11" s="29"/>
    </row>
    <row r="12" spans="1:27" ht="179" customHeight="1">
      <c r="A12" s="227" t="s">
        <v>3220</v>
      </c>
      <c r="B12" s="228" t="s">
        <v>685</v>
      </c>
      <c r="C12" s="69" t="s">
        <v>150</v>
      </c>
      <c r="D12" s="69" t="s">
        <v>686</v>
      </c>
      <c r="E12" s="69" t="s">
        <v>687</v>
      </c>
      <c r="F12" s="69" t="s">
        <v>688</v>
      </c>
      <c r="G12" s="69" t="s">
        <v>689</v>
      </c>
      <c r="H12" s="69">
        <v>2016</v>
      </c>
      <c r="I12" s="69" t="s">
        <v>154</v>
      </c>
      <c r="J12" s="260"/>
      <c r="K12" s="69" t="s">
        <v>691</v>
      </c>
      <c r="L12" s="229" t="s">
        <v>692</v>
      </c>
      <c r="M12" s="230" t="s">
        <v>693</v>
      </c>
      <c r="N12" s="230" t="s">
        <v>694</v>
      </c>
      <c r="O12" s="230" t="s">
        <v>695</v>
      </c>
      <c r="P12" s="70" t="s">
        <v>696</v>
      </c>
      <c r="Q12" s="70" t="s">
        <v>697</v>
      </c>
      <c r="R12" s="260"/>
      <c r="S12" s="260"/>
      <c r="T12" s="260"/>
      <c r="U12" s="260"/>
      <c r="V12" s="260"/>
      <c r="W12" s="260"/>
      <c r="X12" s="260"/>
      <c r="Y12" s="253" t="str">
        <f>HYPERLINK("http://pure.abdn.ac.uk:8080/portal/en/researchoutput/information-technology-and-social-cohesion(c0269444-35e5-42fe-b711-145250746565).html","http://pure.abdn.ac.uk:8080/portal/en/researchoutput/information-technology-and-social-cohesion(c0269444-35e5-42fe-b711-145250746565).html")</f>
        <v>http://pure.abdn.ac.uk:8080/portal/en/researchoutput/information-technology-and-social-cohesion(c0269444-35e5-42fe-b711-145250746565).html</v>
      </c>
      <c r="Z12" s="30"/>
      <c r="AA12" s="30"/>
    </row>
    <row r="13" spans="1:27" ht="172" customHeight="1">
      <c r="A13" s="131" t="s">
        <v>3221</v>
      </c>
      <c r="B13" s="126" t="s">
        <v>1297</v>
      </c>
      <c r="C13" s="44" t="s">
        <v>1298</v>
      </c>
      <c r="D13" s="86"/>
      <c r="E13" s="86"/>
      <c r="F13" s="86"/>
      <c r="G13" s="86"/>
      <c r="H13" s="44">
        <v>2011</v>
      </c>
      <c r="I13" s="44" t="s">
        <v>631</v>
      </c>
      <c r="J13" s="47"/>
      <c r="K13" s="44" t="s">
        <v>1300</v>
      </c>
      <c r="L13" s="146" t="s">
        <v>1301</v>
      </c>
      <c r="M13" s="147" t="s">
        <v>1302</v>
      </c>
      <c r="N13" s="147" t="s">
        <v>1303</v>
      </c>
      <c r="O13" s="147" t="s">
        <v>1304</v>
      </c>
      <c r="P13" s="46" t="s">
        <v>1305</v>
      </c>
      <c r="Q13" s="47"/>
      <c r="R13" s="47"/>
      <c r="S13" s="47"/>
      <c r="T13" s="47"/>
      <c r="U13" s="47"/>
      <c r="V13" s="47"/>
      <c r="W13" s="47"/>
      <c r="X13" s="47"/>
      <c r="Y13" s="101" t="str">
        <f>HYPERLINK("http://discovery.dundee.ac.uk/portal/en/research/social-digital-objects-for-grandparents(64bf4770-1a96-4526-87b0-1e99ffb1b63b).html","http://discovery.dundee.ac.uk/portal/en/research/social-digital-objects-for-grandparents(64bf4770-1a96-4526-87b0-1e99ffb1b63b).html")</f>
        <v>http://discovery.dundee.ac.uk/portal/en/research/social-digital-objects-for-grandparents(64bf4770-1a96-4526-87b0-1e99ffb1b63b).html</v>
      </c>
      <c r="Z13" s="30"/>
      <c r="AA13" s="30"/>
    </row>
    <row r="14" spans="1:27" ht="131" customHeight="1">
      <c r="A14" s="227" t="s">
        <v>3222</v>
      </c>
      <c r="B14" s="228" t="s">
        <v>2264</v>
      </c>
      <c r="C14" s="69" t="s">
        <v>2265</v>
      </c>
      <c r="D14" s="69"/>
      <c r="E14" s="69"/>
      <c r="F14" s="69"/>
      <c r="G14" s="69"/>
      <c r="H14" s="69">
        <v>2016</v>
      </c>
      <c r="I14" s="69" t="s">
        <v>631</v>
      </c>
      <c r="J14" s="252"/>
      <c r="K14" s="69" t="s">
        <v>2268</v>
      </c>
      <c r="L14" s="229" t="s">
        <v>2269</v>
      </c>
      <c r="M14" s="230" t="s">
        <v>2270</v>
      </c>
      <c r="N14" s="230" t="s">
        <v>2271</v>
      </c>
      <c r="O14" s="230" t="s">
        <v>2272</v>
      </c>
      <c r="P14" s="70" t="s">
        <v>2273</v>
      </c>
      <c r="Q14" s="70" t="s">
        <v>2274</v>
      </c>
      <c r="R14" s="70" t="s">
        <v>2275</v>
      </c>
      <c r="S14" s="70" t="s">
        <v>2276</v>
      </c>
      <c r="T14" s="70"/>
      <c r="U14" s="70"/>
      <c r="V14" s="70"/>
      <c r="W14" s="70"/>
      <c r="X14" s="70"/>
      <c r="Y14" s="253" t="str">
        <f>HYPERLINK("http://discovery.dundee.ac.uk/portal/en/research/making-community(a965a828-22f0-4389-ab76-9fe7545f0390).html","http://discovery.dundee.ac.uk/portal/en/research/making-community(a965a828-22f0-4389-ab76-9fe7545f0390).html")</f>
        <v>http://discovery.dundee.ac.uk/portal/en/research/making-community(a965a828-22f0-4389-ab76-9fe7545f0390).html</v>
      </c>
      <c r="Z14" s="29"/>
      <c r="AA14" s="29"/>
    </row>
    <row r="15" spans="1:27" ht="131" customHeight="1">
      <c r="A15" s="133" t="s">
        <v>3223</v>
      </c>
      <c r="B15" s="128" t="s">
        <v>484</v>
      </c>
      <c r="C15" s="46" t="s">
        <v>465</v>
      </c>
      <c r="D15" s="46" t="s">
        <v>485</v>
      </c>
      <c r="E15" s="112"/>
      <c r="F15" s="112"/>
      <c r="G15" s="112"/>
      <c r="H15" s="44">
        <v>2017</v>
      </c>
      <c r="I15" s="46" t="s">
        <v>42</v>
      </c>
      <c r="J15" s="45"/>
      <c r="K15" s="46" t="s">
        <v>488</v>
      </c>
      <c r="L15" s="147" t="s">
        <v>200</v>
      </c>
      <c r="M15" s="147" t="s">
        <v>489</v>
      </c>
      <c r="N15" s="147" t="s">
        <v>490</v>
      </c>
      <c r="O15" s="147" t="s">
        <v>491</v>
      </c>
      <c r="P15" s="46" t="s">
        <v>492</v>
      </c>
      <c r="Q15" s="46" t="s">
        <v>493</v>
      </c>
      <c r="R15" s="46" t="s">
        <v>494</v>
      </c>
      <c r="S15" s="46" t="s">
        <v>495</v>
      </c>
      <c r="T15" s="46" t="s">
        <v>496</v>
      </c>
      <c r="U15" s="46" t="s">
        <v>497</v>
      </c>
      <c r="V15" s="46" t="s">
        <v>498</v>
      </c>
      <c r="W15" s="46" t="s">
        <v>499</v>
      </c>
      <c r="X15" s="150"/>
      <c r="Y15" s="82" t="str">
        <f>HYPERLINK("http://www.research.ed.ac.uk/portal/en/publications/constructing-city-identity-through-architecture(278a27a3-7c60-4a38-a0ed-ab0886597d37).html","http://www.research.ed.ac.uk/portal/en/publications/constructing-city-identity-through-architecture(278a27a3-7c60-4a38-a0ed-ab0886597d37).html")</f>
        <v>http://www.research.ed.ac.uk/portal/en/publications/constructing-city-identity-through-architecture(278a27a3-7c60-4a38-a0ed-ab0886597d37).html</v>
      </c>
      <c r="Z15" s="142"/>
      <c r="AA15" s="142"/>
    </row>
    <row r="16" spans="1:27" ht="135">
      <c r="A16" s="235" t="s">
        <v>3224</v>
      </c>
      <c r="B16" s="236" t="s">
        <v>582</v>
      </c>
      <c r="C16" s="70" t="s">
        <v>542</v>
      </c>
      <c r="D16" s="70" t="s">
        <v>553</v>
      </c>
      <c r="E16" s="233"/>
      <c r="F16" s="233"/>
      <c r="G16" s="233"/>
      <c r="H16" s="69">
        <v>2016</v>
      </c>
      <c r="I16" s="70" t="s">
        <v>42</v>
      </c>
      <c r="J16" s="69" t="s">
        <v>197</v>
      </c>
      <c r="K16" s="70" t="s">
        <v>584</v>
      </c>
      <c r="L16" s="261"/>
      <c r="M16" s="261"/>
      <c r="N16" s="261"/>
      <c r="O16" s="261"/>
      <c r="P16" s="260"/>
      <c r="Q16" s="260"/>
      <c r="R16" s="260"/>
      <c r="S16" s="260"/>
      <c r="T16" s="260"/>
      <c r="U16" s="260"/>
      <c r="V16" s="260"/>
      <c r="W16" s="260"/>
      <c r="X16" s="260"/>
      <c r="Y16" s="262" t="str">
        <f>HYPERLINK("http://www.research.ed.ac.uk/portal/en/publications/creating-a-place-to-play(45da0663-8c77-4cf6-a670-f99ec67427d7).html","http://www.research.ed.ac.uk/portal/en/publications/creating-a-place-to-play(45da0663-8c77-4cf6-a670-f99ec67427d7).html")</f>
        <v>http://www.research.ed.ac.uk/portal/en/publications/creating-a-place-to-play(45da0663-8c77-4cf6-a670-f99ec67427d7).html</v>
      </c>
      <c r="Z16" s="30"/>
      <c r="AA16" s="30"/>
    </row>
    <row r="17" spans="1:27" ht="181.5" customHeight="1">
      <c r="A17" s="133" t="s">
        <v>3225</v>
      </c>
      <c r="B17" s="128" t="s">
        <v>586</v>
      </c>
      <c r="C17" s="46" t="s">
        <v>542</v>
      </c>
      <c r="D17" s="112"/>
      <c r="E17" s="112"/>
      <c r="F17" s="112"/>
      <c r="G17" s="112"/>
      <c r="H17" s="44">
        <v>2016</v>
      </c>
      <c r="I17" s="46" t="s">
        <v>42</v>
      </c>
      <c r="J17" s="45"/>
      <c r="K17" s="46" t="s">
        <v>588</v>
      </c>
      <c r="L17" s="151"/>
      <c r="M17" s="151"/>
      <c r="N17" s="151"/>
      <c r="O17" s="151"/>
      <c r="P17" s="150"/>
      <c r="Q17" s="150"/>
      <c r="R17" s="150"/>
      <c r="S17" s="150"/>
      <c r="T17" s="150"/>
      <c r="U17" s="150"/>
      <c r="V17" s="150"/>
      <c r="W17" s="150"/>
      <c r="X17" s="150"/>
      <c r="Y17" s="82" t="str">
        <f>HYPERLINK("http://www.research.ed.ac.uk/portal/en/publications/a-spiritual-home-for-creativity(236518bf-e89a-4ca6-96ce-5fcd129dfe8d).html","http://www.research.ed.ac.uk/portal/en/publications/a-spiritual-home-for-creativity(236518bf-e89a-4ca6-96ce-5fcd129dfe8d).html")</f>
        <v>http://www.research.ed.ac.uk/portal/en/publications/a-spiritual-home-for-creativity(236518bf-e89a-4ca6-96ce-5fcd129dfe8d).html</v>
      </c>
      <c r="Z17" s="142"/>
      <c r="AA17" s="142"/>
    </row>
    <row r="18" spans="1:27" ht="175" customHeight="1">
      <c r="A18" s="235" t="s">
        <v>3226</v>
      </c>
      <c r="B18" s="236" t="s">
        <v>645</v>
      </c>
      <c r="C18" s="70" t="s">
        <v>646</v>
      </c>
      <c r="D18" s="70" t="s">
        <v>542</v>
      </c>
      <c r="E18" s="70" t="s">
        <v>553</v>
      </c>
      <c r="F18" s="237"/>
      <c r="G18" s="237"/>
      <c r="H18" s="69">
        <v>2014</v>
      </c>
      <c r="I18" s="70" t="s">
        <v>42</v>
      </c>
      <c r="J18" s="69" t="s">
        <v>197</v>
      </c>
      <c r="K18" s="70" t="s">
        <v>648</v>
      </c>
      <c r="L18" s="263"/>
      <c r="M18" s="263"/>
      <c r="N18" s="263"/>
      <c r="O18" s="263"/>
      <c r="P18" s="264"/>
      <c r="Q18" s="264"/>
      <c r="R18" s="264"/>
      <c r="S18" s="264"/>
      <c r="T18" s="264"/>
      <c r="U18" s="264"/>
      <c r="V18" s="264"/>
      <c r="W18" s="264"/>
      <c r="X18" s="264"/>
      <c r="Y18" s="262" t="str">
        <f>HYPERLINK("http://www.research.ed.ac.uk/portal/en/publications/composing-the-self-creative-identity-work(4efcb5ec-0299-4803-aa93-ee3d42dcb1d5).html","http://www.research.ed.ac.uk/portal/en/publications/composing-the-self-creative-identity-work(4efcb5ec-0299-4803-aa93-ee3d42dcb1d5).html")</f>
        <v>http://www.research.ed.ac.uk/portal/en/publications/composing-the-self-creative-identity-work(4efcb5ec-0299-4803-aa93-ee3d42dcb1d5).html</v>
      </c>
      <c r="Z18" s="142"/>
      <c r="AA18" s="142"/>
    </row>
    <row r="19" spans="1:27" ht="156" customHeight="1">
      <c r="A19" s="133" t="s">
        <v>3227</v>
      </c>
      <c r="B19" s="128" t="s">
        <v>776</v>
      </c>
      <c r="C19" s="44" t="s">
        <v>675</v>
      </c>
      <c r="D19" s="46" t="s">
        <v>777</v>
      </c>
      <c r="E19" s="112"/>
      <c r="F19" s="112"/>
      <c r="G19" s="112"/>
      <c r="H19" s="44">
        <v>2015</v>
      </c>
      <c r="I19" s="46" t="s">
        <v>42</v>
      </c>
      <c r="J19" s="46" t="s">
        <v>98</v>
      </c>
      <c r="K19" s="46" t="s">
        <v>778</v>
      </c>
      <c r="L19" s="151"/>
      <c r="M19" s="151"/>
      <c r="N19" s="151"/>
      <c r="O19" s="151"/>
      <c r="P19" s="150"/>
      <c r="Q19" s="150"/>
      <c r="R19" s="150"/>
      <c r="S19" s="150"/>
      <c r="T19" s="150"/>
      <c r="U19" s="150"/>
      <c r="V19" s="150"/>
      <c r="W19" s="150"/>
      <c r="X19" s="150"/>
      <c r="Y19" s="82" t="str">
        <f>HYPERLINK("http://www.research.ed.ac.uk/portal/en/publications/after-urban-regeneration(a9a752e1-bdec-4859-982e-8cc4ad23ca50).html","http://www.research.ed.ac.uk/portal/en/publications/after-urban-regeneration(a9a752e1-bdec-4859-982e-8cc4ad23ca50).html")</f>
        <v>http://www.research.ed.ac.uk/portal/en/publications/after-urban-regeneration(a9a752e1-bdec-4859-982e-8cc4ad23ca50).html</v>
      </c>
      <c r="Z19" s="142"/>
      <c r="AA19" s="142"/>
    </row>
    <row r="20" spans="1:27" ht="238" customHeight="1">
      <c r="A20" s="227" t="s">
        <v>3228</v>
      </c>
      <c r="B20" s="228" t="s">
        <v>2479</v>
      </c>
      <c r="C20" s="69" t="s">
        <v>2461</v>
      </c>
      <c r="D20" s="233"/>
      <c r="E20" s="233"/>
      <c r="F20" s="233"/>
      <c r="G20" s="233"/>
      <c r="H20" s="69">
        <v>2015</v>
      </c>
      <c r="I20" s="69" t="s">
        <v>41</v>
      </c>
      <c r="J20" s="260"/>
      <c r="K20" s="69" t="s">
        <v>2480</v>
      </c>
      <c r="L20" s="229" t="s">
        <v>57</v>
      </c>
      <c r="M20" s="261"/>
      <c r="N20" s="261"/>
      <c r="O20" s="261"/>
      <c r="P20" s="260"/>
      <c r="Q20" s="260"/>
      <c r="R20" s="260"/>
      <c r="S20" s="260"/>
      <c r="T20" s="260"/>
      <c r="U20" s="260"/>
      <c r="V20" s="260"/>
      <c r="W20" s="260"/>
      <c r="X20" s="260"/>
      <c r="Y20" s="253" t="str">
        <f>HYPERLINK("http://eprints.gla.ac.uk/95938/","http://eprints.gla.ac.uk/95938/")</f>
        <v>http://eprints.gla.ac.uk/95938/</v>
      </c>
      <c r="Z20" s="30"/>
      <c r="AA20" s="30"/>
    </row>
    <row r="21" spans="1:27" ht="109" customHeight="1">
      <c r="A21" s="131" t="s">
        <v>3229</v>
      </c>
      <c r="B21" s="126" t="s">
        <v>2488</v>
      </c>
      <c r="C21" s="44" t="s">
        <v>2461</v>
      </c>
      <c r="D21" s="44"/>
      <c r="E21" s="44"/>
      <c r="F21" s="44"/>
      <c r="G21" s="44"/>
      <c r="H21" s="44">
        <v>2013</v>
      </c>
      <c r="I21" s="44" t="s">
        <v>41</v>
      </c>
      <c r="J21" s="45"/>
      <c r="K21" s="44" t="s">
        <v>2490</v>
      </c>
      <c r="L21" s="146" t="s">
        <v>2491</v>
      </c>
      <c r="M21" s="147" t="s">
        <v>2492</v>
      </c>
      <c r="N21" s="147" t="s">
        <v>2493</v>
      </c>
      <c r="O21" s="147" t="s">
        <v>2494</v>
      </c>
      <c r="P21" s="46" t="s">
        <v>2495</v>
      </c>
      <c r="Q21" s="46" t="s">
        <v>2496</v>
      </c>
      <c r="R21" s="46" t="s">
        <v>2497</v>
      </c>
      <c r="S21" s="46" t="s">
        <v>2498</v>
      </c>
      <c r="T21" s="46" t="s">
        <v>2499</v>
      </c>
      <c r="U21" s="46" t="s">
        <v>2092</v>
      </c>
      <c r="V21" s="46" t="s">
        <v>963</v>
      </c>
      <c r="W21" s="46" t="s">
        <v>2500</v>
      </c>
      <c r="X21" s="46" t="s">
        <v>2501</v>
      </c>
      <c r="Y21" s="101" t="str">
        <f>HYPERLINK("http://eprints.gla.ac.uk/90117/","http://eprints.gla.ac.uk/90117/")</f>
        <v>http://eprints.gla.ac.uk/90117/</v>
      </c>
      <c r="Z21" s="29"/>
      <c r="AA21" s="29"/>
    </row>
    <row r="22" spans="1:27" ht="197" customHeight="1">
      <c r="A22" s="241" t="s">
        <v>3230</v>
      </c>
      <c r="B22" s="242" t="s">
        <v>938</v>
      </c>
      <c r="C22" s="69" t="s">
        <v>939</v>
      </c>
      <c r="D22" s="69"/>
      <c r="E22" s="69"/>
      <c r="F22" s="69"/>
      <c r="G22" s="69"/>
      <c r="H22" s="69">
        <v>2013</v>
      </c>
      <c r="I22" s="69" t="s">
        <v>41</v>
      </c>
      <c r="J22" s="252"/>
      <c r="K22" s="69" t="s">
        <v>941</v>
      </c>
      <c r="L22" s="229" t="s">
        <v>942</v>
      </c>
      <c r="M22" s="230" t="s">
        <v>943</v>
      </c>
      <c r="N22" s="230" t="s">
        <v>944</v>
      </c>
      <c r="O22" s="230" t="s">
        <v>945</v>
      </c>
      <c r="P22" s="70" t="s">
        <v>946</v>
      </c>
      <c r="Q22" s="70"/>
      <c r="R22" s="70"/>
      <c r="S22" s="70"/>
      <c r="T22" s="70"/>
      <c r="U22" s="70"/>
      <c r="V22" s="70"/>
      <c r="W22" s="70"/>
      <c r="X22" s="70"/>
      <c r="Y22" s="253" t="str">
        <f>HYPERLINK("http://eprints.gla.ac.uk/98814/","http://eprints.gla.ac.uk/98814/")</f>
        <v>http://eprints.gla.ac.uk/98814/</v>
      </c>
      <c r="Z22" s="29"/>
      <c r="AA22" s="29"/>
    </row>
    <row r="23" spans="1:27" ht="181" customHeight="1">
      <c r="A23" s="131" t="s">
        <v>3231</v>
      </c>
      <c r="B23" s="126" t="s">
        <v>948</v>
      </c>
      <c r="C23" s="44" t="s">
        <v>939</v>
      </c>
      <c r="D23" s="86"/>
      <c r="E23" s="86"/>
      <c r="F23" s="86"/>
      <c r="G23" s="86"/>
      <c r="H23" s="44">
        <v>2016</v>
      </c>
      <c r="I23" s="44" t="s">
        <v>41</v>
      </c>
      <c r="J23" s="47"/>
      <c r="K23" s="44" t="s">
        <v>950</v>
      </c>
      <c r="L23" s="146" t="s">
        <v>951</v>
      </c>
      <c r="M23" s="147" t="s">
        <v>952</v>
      </c>
      <c r="N23" s="147" t="s">
        <v>953</v>
      </c>
      <c r="O23" s="147" t="s">
        <v>954</v>
      </c>
      <c r="P23" s="47"/>
      <c r="Q23" s="47"/>
      <c r="R23" s="47"/>
      <c r="S23" s="47"/>
      <c r="T23" s="47"/>
      <c r="U23" s="47"/>
      <c r="V23" s="47"/>
      <c r="W23" s="47"/>
      <c r="X23" s="47"/>
      <c r="Y23" s="101" t="str">
        <f>HYPERLINK("http://eprints.gla.ac.uk/120243/","http://eprints.gla.ac.uk/120243/")</f>
        <v>http://eprints.gla.ac.uk/120243/</v>
      </c>
      <c r="Z23" s="30"/>
      <c r="AA23" s="30"/>
    </row>
    <row r="24" spans="1:27" ht="109" customHeight="1">
      <c r="A24" s="227" t="s">
        <v>3232</v>
      </c>
      <c r="B24" s="228" t="s">
        <v>1974</v>
      </c>
      <c r="C24" s="69" t="s">
        <v>39</v>
      </c>
      <c r="D24" s="233"/>
      <c r="E24" s="233"/>
      <c r="F24" s="233"/>
      <c r="G24" s="233"/>
      <c r="H24" s="69">
        <v>2014</v>
      </c>
      <c r="I24" s="69" t="s">
        <v>41</v>
      </c>
      <c r="J24" s="260"/>
      <c r="K24" s="69" t="s">
        <v>1976</v>
      </c>
      <c r="L24" s="229" t="s">
        <v>57</v>
      </c>
      <c r="M24" s="261"/>
      <c r="N24" s="261"/>
      <c r="O24" s="261"/>
      <c r="P24" s="260"/>
      <c r="Q24" s="260"/>
      <c r="R24" s="260"/>
      <c r="S24" s="260"/>
      <c r="T24" s="260"/>
      <c r="U24" s="260"/>
      <c r="V24" s="260"/>
      <c r="W24" s="260"/>
      <c r="X24" s="260"/>
      <c r="Y24" s="253" t="str">
        <f>HYPERLINK("http://eprints.gla.ac.uk/105914/","http://eprints.gla.ac.uk/105914/")</f>
        <v>http://eprints.gla.ac.uk/105914/</v>
      </c>
      <c r="Z24" s="30"/>
      <c r="AA24" s="30"/>
    </row>
    <row r="25" spans="1:27" ht="127" customHeight="1">
      <c r="A25" s="134" t="s">
        <v>3233</v>
      </c>
      <c r="B25" s="129" t="s">
        <v>2097</v>
      </c>
      <c r="C25" s="44" t="s">
        <v>2098</v>
      </c>
      <c r="D25" s="44" t="s">
        <v>939</v>
      </c>
      <c r="E25" s="46" t="s">
        <v>1068</v>
      </c>
      <c r="F25" s="110"/>
      <c r="G25" s="110"/>
      <c r="H25" s="44">
        <v>2015</v>
      </c>
      <c r="I25" s="44" t="s">
        <v>41</v>
      </c>
      <c r="J25" s="47"/>
      <c r="K25" s="44" t="s">
        <v>2099</v>
      </c>
      <c r="L25" s="146" t="s">
        <v>57</v>
      </c>
      <c r="M25" s="149"/>
      <c r="N25" s="149"/>
      <c r="O25" s="149"/>
      <c r="P25" s="47"/>
      <c r="Q25" s="47"/>
      <c r="R25" s="47"/>
      <c r="S25" s="47"/>
      <c r="T25" s="47"/>
      <c r="U25" s="47"/>
      <c r="V25" s="47"/>
      <c r="W25" s="47"/>
      <c r="X25" s="47"/>
      <c r="Y25" s="101" t="str">
        <f>HYPERLINK("http://eprints.gla.ac.uk/109040/","http://eprints.gla.ac.uk/109040/")</f>
        <v>http://eprints.gla.ac.uk/109040/</v>
      </c>
      <c r="Z25" s="30"/>
      <c r="AA25" s="30"/>
    </row>
    <row r="26" spans="1:27" ht="150" customHeight="1">
      <c r="A26" s="241" t="s">
        <v>3234</v>
      </c>
      <c r="B26" s="242" t="s">
        <v>2788</v>
      </c>
      <c r="C26" s="69" t="s">
        <v>2789</v>
      </c>
      <c r="D26" s="69" t="s">
        <v>2790</v>
      </c>
      <c r="E26" s="69"/>
      <c r="F26" s="69"/>
      <c r="G26" s="69"/>
      <c r="H26" s="69">
        <v>2013</v>
      </c>
      <c r="I26" s="69" t="s">
        <v>41</v>
      </c>
      <c r="J26" s="252"/>
      <c r="K26" s="265" t="s">
        <v>2792</v>
      </c>
      <c r="L26" s="229" t="s">
        <v>510</v>
      </c>
      <c r="M26" s="230" t="s">
        <v>2793</v>
      </c>
      <c r="N26" s="230" t="s">
        <v>2794</v>
      </c>
      <c r="O26" s="230" t="s">
        <v>2795</v>
      </c>
      <c r="P26" s="70"/>
      <c r="Q26" s="70"/>
      <c r="R26" s="70"/>
      <c r="S26" s="70"/>
      <c r="T26" s="70"/>
      <c r="U26" s="70"/>
      <c r="V26" s="70"/>
      <c r="W26" s="70"/>
      <c r="X26" s="70"/>
      <c r="Y26" s="253" t="str">
        <f>HYPERLINK("http://eprints.gla.ac.uk/70008/","http://eprints.gla.ac.uk/70008/")</f>
        <v>http://eprints.gla.ac.uk/70008/</v>
      </c>
      <c r="Z26" s="29"/>
      <c r="AA26" s="29"/>
    </row>
    <row r="27" spans="1:27" ht="125" customHeight="1">
      <c r="A27" s="131" t="s">
        <v>3235</v>
      </c>
      <c r="B27" s="126" t="s">
        <v>1470</v>
      </c>
      <c r="C27" s="44" t="s">
        <v>1471</v>
      </c>
      <c r="D27" s="44" t="s">
        <v>1472</v>
      </c>
      <c r="E27" s="86"/>
      <c r="F27" s="86"/>
      <c r="G27" s="86"/>
      <c r="H27" s="44">
        <v>2011</v>
      </c>
      <c r="I27" s="44" t="s">
        <v>197</v>
      </c>
      <c r="J27" s="47"/>
      <c r="K27" s="44" t="s">
        <v>1476</v>
      </c>
      <c r="L27" s="146" t="s">
        <v>1477</v>
      </c>
      <c r="M27" s="147" t="s">
        <v>953</v>
      </c>
      <c r="N27" s="147" t="s">
        <v>1478</v>
      </c>
      <c r="O27" s="147" t="s">
        <v>1479</v>
      </c>
      <c r="P27" s="46" t="s">
        <v>1480</v>
      </c>
      <c r="Q27" s="46" t="s">
        <v>1134</v>
      </c>
      <c r="R27" s="46" t="s">
        <v>1481</v>
      </c>
      <c r="S27" s="46" t="s">
        <v>33</v>
      </c>
      <c r="T27" s="47"/>
      <c r="U27" s="47"/>
      <c r="V27" s="47"/>
      <c r="W27" s="47"/>
      <c r="X27" s="47"/>
      <c r="Y27" s="101" t="str">
        <f>HYPERLINK("http://journals.sagepub.com/doi/abs/10.1177/0950017011398891","http://journals.sagepub.com/doi/abs/10.1177/0950017011398891")</f>
        <v>http://journals.sagepub.com/doi/abs/10.1177/0950017011398891</v>
      </c>
      <c r="Z27" s="30"/>
      <c r="AA27" s="30"/>
    </row>
    <row r="28" spans="1:27" ht="201" customHeight="1">
      <c r="A28" s="227" t="s">
        <v>3236</v>
      </c>
      <c r="B28" s="228" t="s">
        <v>590</v>
      </c>
      <c r="C28" s="69" t="s">
        <v>591</v>
      </c>
      <c r="D28" s="69" t="s">
        <v>592</v>
      </c>
      <c r="E28" s="69" t="s">
        <v>305</v>
      </c>
      <c r="F28" s="233"/>
      <c r="G28" s="233"/>
      <c r="H28" s="69">
        <v>2010</v>
      </c>
      <c r="I28" s="69" t="s">
        <v>197</v>
      </c>
      <c r="J28" s="69" t="s">
        <v>42</v>
      </c>
      <c r="K28" s="69" t="s">
        <v>594</v>
      </c>
      <c r="L28" s="229" t="s">
        <v>57</v>
      </c>
      <c r="M28" s="261"/>
      <c r="N28" s="261"/>
      <c r="O28" s="261"/>
      <c r="P28" s="260"/>
      <c r="Q28" s="260"/>
      <c r="R28" s="260"/>
      <c r="S28" s="260"/>
      <c r="T28" s="260"/>
      <c r="U28" s="260"/>
      <c r="V28" s="260"/>
      <c r="W28" s="260"/>
      <c r="X28" s="260"/>
      <c r="Y28" s="253" t="str">
        <f>HYPERLINK("https://scholar.google.co.uk/citations?view_op=view_citation&amp;hl=en&amp;user=n2RQwSsAAAAJ&amp;sortby=pubdate&amp;citation_for_view=n2RQwSsAAAAJ:3fE2CSJIrl8C","https://scholar.google.co.uk/citations?view_op=view_citation&amp;hl=en&amp;user=n2RQwSsAAAAJ&amp;sortby=pubdate&amp;citation_for_view=n2RQwSsAAAAJ:3fE2CSJIrl8C")</f>
        <v>https://scholar.google.co.uk/citations?view_op=view_citation&amp;hl=en&amp;user=n2RQwSsAAAAJ&amp;sortby=pubdate&amp;citation_for_view=n2RQwSsAAAAJ:3fE2CSJIrl8C</v>
      </c>
      <c r="Z28" s="30"/>
      <c r="AA28" s="30"/>
    </row>
    <row r="29" spans="1:27" ht="117" customHeight="1">
      <c r="A29" s="131" t="s">
        <v>3237</v>
      </c>
      <c r="B29" s="126" t="s">
        <v>3085</v>
      </c>
      <c r="C29" s="44" t="s">
        <v>3086</v>
      </c>
      <c r="D29" s="86"/>
      <c r="E29" s="86"/>
      <c r="F29" s="86"/>
      <c r="G29" s="86"/>
      <c r="H29" s="44">
        <v>2013</v>
      </c>
      <c r="I29" s="44" t="s">
        <v>98</v>
      </c>
      <c r="J29" s="47"/>
      <c r="K29" s="44" t="s">
        <v>3238</v>
      </c>
      <c r="L29" s="149"/>
      <c r="M29" s="149"/>
      <c r="N29" s="149"/>
      <c r="O29" s="149"/>
      <c r="P29" s="47"/>
      <c r="Q29" s="47"/>
      <c r="R29" s="47"/>
      <c r="S29" s="47"/>
      <c r="T29" s="47"/>
      <c r="U29" s="47"/>
      <c r="V29" s="47"/>
      <c r="W29" s="47"/>
      <c r="X29" s="47"/>
      <c r="Y29" s="101" t="str">
        <f>HYPERLINK("https://dspace.stir.ac.uk/handle/1893/18384#.WM-RMRicaRs","https://dspace.stir.ac.uk/handle/1893/18384#.WM-RMRicaRs")</f>
        <v>https://dspace.stir.ac.uk/handle/1893/18384#.WM-RMRicaRs</v>
      </c>
      <c r="Z29" s="30"/>
      <c r="AA29" s="30"/>
    </row>
    <row r="30" spans="1:27" ht="366" customHeight="1">
      <c r="A30" s="227" t="s">
        <v>3239</v>
      </c>
      <c r="B30" s="228" t="s">
        <v>3032</v>
      </c>
      <c r="C30" s="69" t="s">
        <v>3033</v>
      </c>
      <c r="D30" s="233"/>
      <c r="E30" s="233"/>
      <c r="F30" s="233"/>
      <c r="G30" s="233"/>
      <c r="H30" s="69">
        <v>2013</v>
      </c>
      <c r="I30" s="69" t="s">
        <v>98</v>
      </c>
      <c r="J30" s="260"/>
      <c r="K30" s="69" t="s">
        <v>3036</v>
      </c>
      <c r="L30" s="229" t="s">
        <v>3037</v>
      </c>
      <c r="M30" s="230" t="s">
        <v>3038</v>
      </c>
      <c r="N30" s="230" t="s">
        <v>2356</v>
      </c>
      <c r="O30" s="261"/>
      <c r="P30" s="260"/>
      <c r="Q30" s="260"/>
      <c r="R30" s="260"/>
      <c r="S30" s="260"/>
      <c r="T30" s="260"/>
      <c r="U30" s="260"/>
      <c r="V30" s="260"/>
      <c r="W30" s="260"/>
      <c r="X30" s="260"/>
      <c r="Y30" s="253" t="str">
        <f>HYPERLINK("https://dspace.stir.ac.uk/handle/1893/22233#.WM-QhBicaRs","https://dspace.stir.ac.uk/handle/1893/22233#.WM-QhBicaRs")</f>
        <v>https://dspace.stir.ac.uk/handle/1893/22233#.WM-QhBicaRs</v>
      </c>
      <c r="Z30" s="30"/>
      <c r="AA30" s="30"/>
    </row>
    <row r="31" spans="1:27" ht="409" customHeight="1">
      <c r="A31" s="131" t="s">
        <v>3240</v>
      </c>
      <c r="B31" s="126" t="s">
        <v>1503</v>
      </c>
      <c r="C31" s="44" t="s">
        <v>1504</v>
      </c>
      <c r="D31" s="44"/>
      <c r="E31" s="44"/>
      <c r="F31" s="44"/>
      <c r="G31" s="44"/>
      <c r="H31" s="44">
        <v>2016</v>
      </c>
      <c r="I31" s="44" t="s">
        <v>117</v>
      </c>
      <c r="J31" s="45"/>
      <c r="K31" s="44" t="s">
        <v>1506</v>
      </c>
      <c r="L31" s="146" t="s">
        <v>510</v>
      </c>
      <c r="M31" s="147" t="s">
        <v>1507</v>
      </c>
      <c r="N31" s="147" t="s">
        <v>1097</v>
      </c>
      <c r="O31" s="147" t="s">
        <v>1508</v>
      </c>
      <c r="P31" s="46" t="s">
        <v>1509</v>
      </c>
      <c r="Q31" s="46"/>
      <c r="R31" s="46"/>
      <c r="S31" s="46"/>
      <c r="T31" s="46"/>
      <c r="U31" s="46"/>
      <c r="V31" s="46"/>
      <c r="W31" s="46"/>
      <c r="X31" s="46"/>
      <c r="Y31" s="44" t="s">
        <v>57</v>
      </c>
      <c r="Z31" s="29"/>
      <c r="AA31" s="29"/>
    </row>
    <row r="32" spans="1:27" ht="150">
      <c r="A32" s="227" t="s">
        <v>3241</v>
      </c>
      <c r="B32" s="228" t="s">
        <v>2430</v>
      </c>
      <c r="C32" s="69" t="s">
        <v>2407</v>
      </c>
      <c r="D32" s="233"/>
      <c r="E32" s="233"/>
      <c r="F32" s="233"/>
      <c r="G32" s="233"/>
      <c r="H32" s="69">
        <v>2015</v>
      </c>
      <c r="I32" s="69" t="s">
        <v>117</v>
      </c>
      <c r="J32" s="260"/>
      <c r="K32" s="69" t="s">
        <v>2432</v>
      </c>
      <c r="L32" s="229" t="s">
        <v>2433</v>
      </c>
      <c r="M32" s="230" t="s">
        <v>2434</v>
      </c>
      <c r="N32" s="230" t="s">
        <v>2435</v>
      </c>
      <c r="O32" s="230" t="s">
        <v>2436</v>
      </c>
      <c r="P32" s="70" t="s">
        <v>2437</v>
      </c>
      <c r="Q32" s="70" t="s">
        <v>2438</v>
      </c>
      <c r="R32" s="70" t="s">
        <v>2439</v>
      </c>
      <c r="S32" s="260"/>
      <c r="T32" s="260"/>
      <c r="U32" s="260"/>
      <c r="V32" s="260"/>
      <c r="W32" s="260"/>
      <c r="X32" s="260"/>
      <c r="Y32" s="253" t="str">
        <f>HYPERLINK("https://pure.strath.ac.uk/portal/en/publications/the-digital-entertainment-industries-and-beyond(e8909e32-59d3-4ef3-adef-a1bfbf595014).html","https://pure.strath.ac.uk/portal/en/publications/the-digital-entertainment-industries-and-beyond(e8909e32-59d3-4ef3-adef-a1bfbf595014).html")</f>
        <v>https://pure.strath.ac.uk/portal/en/publications/the-digital-entertainment-industries-and-beyond(e8909e32-59d3-4ef3-adef-a1bfbf595014).html</v>
      </c>
      <c r="Z32" s="30"/>
      <c r="AA32" s="30"/>
    </row>
    <row r="33" spans="1:27" ht="230" customHeight="1">
      <c r="A33" s="133" t="s">
        <v>3242</v>
      </c>
      <c r="B33" s="128" t="s">
        <v>3068</v>
      </c>
      <c r="C33" s="46" t="s">
        <v>3069</v>
      </c>
      <c r="D33" s="46" t="s">
        <v>3070</v>
      </c>
      <c r="E33" s="46"/>
      <c r="F33" s="46"/>
      <c r="G33" s="46"/>
      <c r="H33" s="44">
        <v>2016</v>
      </c>
      <c r="I33" s="46" t="s">
        <v>235</v>
      </c>
      <c r="J33" s="45"/>
      <c r="K33" s="46" t="s">
        <v>3072</v>
      </c>
      <c r="L33" s="147" t="s">
        <v>57</v>
      </c>
      <c r="M33" s="147"/>
      <c r="N33" s="147"/>
      <c r="O33" s="147"/>
      <c r="P33" s="46"/>
      <c r="Q33" s="46"/>
      <c r="R33" s="46"/>
      <c r="S33" s="46"/>
      <c r="T33" s="46"/>
      <c r="U33" s="46"/>
      <c r="V33" s="46"/>
      <c r="W33" s="46"/>
      <c r="X33" s="46"/>
      <c r="Y33" s="102"/>
      <c r="Z33" s="29"/>
      <c r="AA33" s="29"/>
    </row>
    <row r="34" spans="1:27" ht="179" customHeight="1">
      <c r="A34" s="227" t="s">
        <v>3243</v>
      </c>
      <c r="B34" s="228" t="s">
        <v>1883</v>
      </c>
      <c r="C34" s="69" t="s">
        <v>1884</v>
      </c>
      <c r="D34" s="69" t="s">
        <v>1885</v>
      </c>
      <c r="E34" s="233"/>
      <c r="F34" s="233"/>
      <c r="G34" s="233"/>
      <c r="H34" s="69">
        <v>2016</v>
      </c>
      <c r="I34" s="69" t="s">
        <v>1086</v>
      </c>
      <c r="J34" s="260"/>
      <c r="K34" s="69" t="s">
        <v>1888</v>
      </c>
      <c r="L34" s="229" t="s">
        <v>510</v>
      </c>
      <c r="M34" s="230" t="s">
        <v>1889</v>
      </c>
      <c r="N34" s="230" t="s">
        <v>1890</v>
      </c>
      <c r="O34" s="230" t="s">
        <v>441</v>
      </c>
      <c r="P34" s="70" t="s">
        <v>1891</v>
      </c>
      <c r="Q34" s="260"/>
      <c r="R34" s="260"/>
      <c r="S34" s="260"/>
      <c r="T34" s="260"/>
      <c r="U34" s="260"/>
      <c r="V34" s="260"/>
      <c r="W34" s="260"/>
      <c r="X34" s="260"/>
      <c r="Y34" s="253" t="str">
        <f>HYPERLINK("http://web.b.ebscohost.com.ezproxy.is.ed.ac.uk/ehost/detail/detail?sid=5409ac71-b3f8-4b93-b0d7-8790da1a1bbc%40sessionmgr104&amp;vid=0&amp;hid=115&amp;bdata=JnNpdGU9ZWhvc3QtbGl2ZQ%3d%3d#AN=115952952&amp;db=aph","http://web.b.ebscohost.com.ezproxy.is.ed.ac.uk/ehost/detail/detail?sid=5409ac71-b3f8-4b93-b0d7-8790da1a1bbc%40sessionmgr104&amp;vid=0&amp;hid=115&amp;bdata=JnNpdGU9ZWhvc3QtbGl2ZQ%3d%3d#AN=115952952&amp;db=aph")</f>
        <v>http://web.b.ebscohost.com.ezproxy.is.ed.ac.uk/ehost/detail/detail?sid=5409ac71-b3f8-4b93-b0d7-8790da1a1bbc%40sessionmgr104&amp;vid=0&amp;hid=115&amp;bdata=JnNpdGU9ZWhvc3QtbGl2ZQ%3d%3d#AN=115952952&amp;db=aph</v>
      </c>
      <c r="Z34" s="30"/>
      <c r="AA34" s="30"/>
    </row>
    <row r="35" spans="1:27">
      <c r="A35" s="113"/>
      <c r="B35" s="143"/>
      <c r="C35" s="113"/>
      <c r="D35" s="113"/>
      <c r="E35" s="113"/>
      <c r="F35" s="113"/>
      <c r="G35" s="113"/>
      <c r="I35" s="113"/>
    </row>
    <row r="36" spans="1:27">
      <c r="A36" s="113"/>
      <c r="B36" s="143"/>
      <c r="C36" s="113"/>
      <c r="D36" s="113"/>
      <c r="E36" s="113"/>
      <c r="F36" s="113"/>
      <c r="G36" s="113"/>
      <c r="I36" s="113"/>
    </row>
    <row r="37" spans="1:27">
      <c r="A37" s="113"/>
      <c r="B37" s="143"/>
      <c r="C37" s="113"/>
      <c r="D37" s="113"/>
      <c r="E37" s="113"/>
      <c r="F37" s="113"/>
      <c r="G37" s="113"/>
      <c r="I37" s="113"/>
    </row>
    <row r="38" spans="1:27">
      <c r="A38" s="113"/>
      <c r="B38" s="143"/>
      <c r="C38" s="113"/>
      <c r="D38" s="113"/>
      <c r="E38" s="113"/>
      <c r="F38" s="113"/>
      <c r="G38" s="113"/>
      <c r="I38" s="113"/>
    </row>
    <row r="39" spans="1:27">
      <c r="A39" s="113"/>
      <c r="B39" s="143"/>
      <c r="C39" s="113"/>
      <c r="D39" s="113"/>
      <c r="E39" s="113"/>
      <c r="F39" s="113"/>
      <c r="G39" s="113"/>
      <c r="I39" s="113"/>
    </row>
    <row r="40" spans="1:27">
      <c r="A40" s="113"/>
      <c r="B40" s="143"/>
      <c r="C40" s="113"/>
      <c r="D40" s="113"/>
      <c r="E40" s="113"/>
      <c r="F40" s="113"/>
      <c r="G40" s="113"/>
      <c r="I40" s="113"/>
    </row>
    <row r="41" spans="1:27">
      <c r="A41" s="113"/>
      <c r="B41" s="143"/>
      <c r="C41" s="113"/>
      <c r="D41" s="113"/>
      <c r="E41" s="113"/>
      <c r="F41" s="113"/>
      <c r="G41" s="113"/>
      <c r="I41" s="113"/>
    </row>
    <row r="42" spans="1:27">
      <c r="A42" s="113"/>
      <c r="B42" s="143"/>
      <c r="C42" s="113"/>
      <c r="D42" s="113"/>
      <c r="E42" s="113"/>
      <c r="F42" s="113"/>
      <c r="G42" s="113"/>
      <c r="I42" s="113"/>
    </row>
    <row r="43" spans="1:27">
      <c r="A43" s="113"/>
      <c r="B43" s="143"/>
      <c r="C43" s="113"/>
      <c r="D43" s="113"/>
      <c r="E43" s="113"/>
      <c r="F43" s="113"/>
      <c r="G43" s="113"/>
      <c r="I43" s="113"/>
    </row>
    <row r="44" spans="1:27">
      <c r="A44" s="113"/>
      <c r="B44" s="143"/>
      <c r="C44" s="113"/>
      <c r="D44" s="113"/>
      <c r="E44" s="113"/>
      <c r="F44" s="113"/>
      <c r="G44" s="113"/>
      <c r="I44" s="113"/>
    </row>
    <row r="45" spans="1:27">
      <c r="A45" s="113"/>
      <c r="B45" s="143"/>
      <c r="C45" s="113"/>
      <c r="D45" s="113"/>
      <c r="E45" s="113"/>
      <c r="F45" s="113"/>
      <c r="G45" s="113"/>
      <c r="I45" s="113"/>
    </row>
    <row r="46" spans="1:27">
      <c r="A46" s="113"/>
      <c r="B46" s="143"/>
      <c r="C46" s="113"/>
      <c r="D46" s="113"/>
      <c r="E46" s="113"/>
      <c r="F46" s="113"/>
      <c r="G46" s="113"/>
      <c r="I46" s="113"/>
    </row>
    <row r="47" spans="1:27">
      <c r="A47" s="113"/>
      <c r="B47" s="143"/>
      <c r="C47" s="113"/>
      <c r="D47" s="113"/>
      <c r="E47" s="113"/>
      <c r="F47" s="113"/>
      <c r="G47" s="113"/>
      <c r="I47" s="113"/>
    </row>
    <row r="48" spans="1:27">
      <c r="A48" s="113"/>
      <c r="B48" s="143"/>
      <c r="C48" s="113"/>
      <c r="D48" s="113"/>
      <c r="E48" s="113"/>
      <c r="F48" s="113"/>
      <c r="G48" s="113"/>
      <c r="I48" s="113"/>
    </row>
    <row r="49" spans="1:9">
      <c r="A49" s="113"/>
      <c r="B49" s="143"/>
      <c r="C49" s="113"/>
      <c r="D49" s="113"/>
      <c r="E49" s="113"/>
      <c r="F49" s="113"/>
      <c r="G49" s="113"/>
      <c r="I49" s="113"/>
    </row>
    <row r="50" spans="1:9">
      <c r="A50" s="113"/>
      <c r="B50" s="143"/>
      <c r="C50" s="113"/>
      <c r="D50" s="113"/>
      <c r="E50" s="113"/>
      <c r="F50" s="113"/>
      <c r="G50" s="113"/>
      <c r="I50" s="113"/>
    </row>
    <row r="51" spans="1:9">
      <c r="A51" s="113"/>
      <c r="B51" s="143"/>
      <c r="C51" s="113"/>
      <c r="D51" s="113"/>
      <c r="E51" s="113"/>
      <c r="F51" s="113"/>
      <c r="G51" s="113"/>
      <c r="I51" s="113"/>
    </row>
    <row r="52" spans="1:9">
      <c r="A52" s="113"/>
      <c r="B52" s="143"/>
      <c r="C52" s="113"/>
      <c r="D52" s="113"/>
      <c r="E52" s="113"/>
      <c r="F52" s="113"/>
      <c r="G52" s="113"/>
      <c r="I52" s="113"/>
    </row>
    <row r="53" spans="1:9">
      <c r="A53" s="113"/>
      <c r="B53" s="143"/>
      <c r="C53" s="113"/>
      <c r="D53" s="113"/>
      <c r="E53" s="113"/>
      <c r="F53" s="113"/>
      <c r="G53" s="113"/>
      <c r="I53" s="113"/>
    </row>
    <row r="54" spans="1:9">
      <c r="A54" s="113"/>
      <c r="B54" s="113"/>
      <c r="C54" s="113"/>
      <c r="D54" s="113"/>
      <c r="E54" s="113"/>
      <c r="F54" s="113"/>
      <c r="G54" s="113"/>
      <c r="I54" s="113"/>
    </row>
    <row r="55" spans="1:9">
      <c r="A55" s="113"/>
      <c r="B55" s="113"/>
      <c r="C55" s="113"/>
      <c r="D55" s="113"/>
      <c r="E55" s="113"/>
      <c r="F55" s="113"/>
      <c r="G55" s="113"/>
      <c r="I55" s="113"/>
    </row>
    <row r="56" spans="1:9">
      <c r="A56" s="113"/>
      <c r="B56" s="113"/>
      <c r="C56" s="113"/>
      <c r="D56" s="113"/>
      <c r="E56" s="113"/>
      <c r="F56" s="113"/>
      <c r="G56" s="113"/>
      <c r="I56" s="113"/>
    </row>
    <row r="57" spans="1:9">
      <c r="A57" s="113"/>
      <c r="B57" s="113"/>
      <c r="C57" s="113"/>
      <c r="D57" s="113"/>
      <c r="E57" s="113"/>
      <c r="F57" s="113"/>
      <c r="G57" s="113"/>
      <c r="I57" s="113"/>
    </row>
    <row r="58" spans="1:9">
      <c r="A58" s="113"/>
      <c r="B58" s="113"/>
      <c r="C58" s="113"/>
      <c r="D58" s="113"/>
      <c r="E58" s="113"/>
      <c r="F58" s="113"/>
      <c r="G58" s="113"/>
      <c r="I58" s="113"/>
    </row>
    <row r="59" spans="1:9">
      <c r="A59" s="113"/>
      <c r="B59" s="113"/>
      <c r="C59" s="113"/>
      <c r="D59" s="113"/>
      <c r="E59" s="113"/>
      <c r="F59" s="113"/>
      <c r="G59" s="113"/>
      <c r="I59" s="113"/>
    </row>
    <row r="60" spans="1:9">
      <c r="A60" s="113"/>
      <c r="B60" s="113"/>
      <c r="C60" s="113"/>
      <c r="D60" s="113"/>
      <c r="E60" s="113"/>
      <c r="F60" s="113"/>
      <c r="G60" s="113"/>
      <c r="I60" s="113"/>
    </row>
    <row r="61" spans="1:9">
      <c r="A61" s="113"/>
      <c r="B61" s="113"/>
      <c r="C61" s="113"/>
      <c r="D61" s="113"/>
      <c r="E61" s="113"/>
      <c r="F61" s="113"/>
      <c r="G61" s="113"/>
      <c r="I61" s="113"/>
    </row>
    <row r="62" spans="1:9">
      <c r="A62" s="113"/>
      <c r="B62" s="113"/>
      <c r="C62" s="113"/>
      <c r="D62" s="113"/>
      <c r="E62" s="113"/>
      <c r="F62" s="113"/>
      <c r="G62" s="113"/>
      <c r="I62" s="113"/>
    </row>
    <row r="63" spans="1:9">
      <c r="A63" s="113"/>
      <c r="B63" s="113"/>
      <c r="C63" s="113"/>
      <c r="D63" s="113"/>
      <c r="E63" s="113"/>
      <c r="F63" s="113"/>
      <c r="G63" s="113"/>
      <c r="I63" s="113"/>
    </row>
    <row r="64" spans="1:9">
      <c r="A64" s="113"/>
      <c r="B64" s="113"/>
      <c r="C64" s="113"/>
      <c r="D64" s="113"/>
      <c r="E64" s="113"/>
      <c r="F64" s="113"/>
      <c r="G64" s="113"/>
      <c r="I64" s="113"/>
    </row>
    <row r="65" spans="1:9">
      <c r="A65" s="113"/>
      <c r="B65" s="113"/>
      <c r="C65" s="113"/>
      <c r="D65" s="113"/>
      <c r="E65" s="113"/>
      <c r="F65" s="113"/>
      <c r="G65" s="113"/>
      <c r="I65" s="113"/>
    </row>
    <row r="66" spans="1:9">
      <c r="A66" s="113"/>
      <c r="B66" s="113"/>
      <c r="C66" s="113"/>
      <c r="D66" s="113"/>
      <c r="E66" s="113"/>
      <c r="F66" s="113"/>
      <c r="G66" s="113"/>
      <c r="I66" s="113"/>
    </row>
    <row r="67" spans="1:9">
      <c r="A67" s="113"/>
      <c r="B67" s="113"/>
      <c r="C67" s="113"/>
      <c r="D67" s="113"/>
      <c r="E67" s="113"/>
      <c r="F67" s="113"/>
      <c r="G67" s="113"/>
      <c r="I67" s="113"/>
    </row>
    <row r="68" spans="1:9">
      <c r="A68" s="113"/>
      <c r="B68" s="113"/>
      <c r="C68" s="113"/>
      <c r="D68" s="113"/>
      <c r="E68" s="113"/>
      <c r="F68" s="113"/>
      <c r="G68" s="113"/>
      <c r="I68" s="113"/>
    </row>
    <row r="69" spans="1:9">
      <c r="A69" s="113"/>
      <c r="B69" s="113"/>
      <c r="C69" s="113"/>
      <c r="D69" s="113"/>
      <c r="E69" s="113"/>
      <c r="F69" s="113"/>
      <c r="G69" s="113"/>
      <c r="I69" s="113"/>
    </row>
    <row r="70" spans="1:9">
      <c r="A70" s="113"/>
      <c r="B70" s="113"/>
      <c r="C70" s="113"/>
      <c r="D70" s="113"/>
      <c r="E70" s="113"/>
      <c r="F70" s="113"/>
      <c r="G70" s="113"/>
      <c r="I70" s="113"/>
    </row>
    <row r="71" spans="1:9">
      <c r="A71" s="113"/>
      <c r="B71" s="113"/>
      <c r="C71" s="113"/>
      <c r="D71" s="113"/>
      <c r="E71" s="113"/>
      <c r="F71" s="113"/>
      <c r="G71" s="113"/>
      <c r="I71" s="113"/>
    </row>
    <row r="72" spans="1:9">
      <c r="A72" s="113"/>
      <c r="B72" s="113"/>
      <c r="C72" s="113"/>
      <c r="D72" s="113"/>
      <c r="E72" s="113"/>
      <c r="F72" s="113"/>
      <c r="G72" s="113"/>
      <c r="I72" s="113"/>
    </row>
    <row r="73" spans="1:9">
      <c r="A73" s="113"/>
      <c r="B73" s="113"/>
      <c r="C73" s="113"/>
      <c r="D73" s="113"/>
      <c r="E73" s="113"/>
      <c r="F73" s="113"/>
      <c r="G73" s="113"/>
      <c r="I73" s="113"/>
    </row>
    <row r="74" spans="1:9">
      <c r="A74" s="113"/>
      <c r="B74" s="113"/>
      <c r="C74" s="113"/>
      <c r="D74" s="113"/>
      <c r="E74" s="113"/>
      <c r="F74" s="113"/>
      <c r="G74" s="113"/>
      <c r="I74" s="113"/>
    </row>
    <row r="75" spans="1:9">
      <c r="A75" s="113"/>
      <c r="B75" s="113"/>
      <c r="C75" s="113"/>
      <c r="D75" s="113"/>
      <c r="E75" s="113"/>
      <c r="F75" s="113"/>
      <c r="G75" s="113"/>
      <c r="I75" s="113"/>
    </row>
    <row r="76" spans="1:9">
      <c r="A76" s="113"/>
      <c r="B76" s="113"/>
      <c r="C76" s="113"/>
      <c r="D76" s="113"/>
      <c r="E76" s="113"/>
      <c r="F76" s="113"/>
      <c r="G76" s="113"/>
      <c r="I76" s="113"/>
    </row>
  </sheetData>
  <autoFilter ref="A1:Y76" xr:uid="{00000000-0009-0000-0000-000005000000}">
    <filterColumn colId="2" showButton="0"/>
    <filterColumn colId="3" showButton="0"/>
    <filterColumn colId="4" showButton="0"/>
    <filterColumn colId="5" showButton="0"/>
    <filterColumn colId="8"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autoFilter>
  <mergeCells count="3">
    <mergeCell ref="C1:G1"/>
    <mergeCell ref="I1:J1"/>
    <mergeCell ref="L1:X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tabSelected="1" workbookViewId="0">
      <selection activeCell="A2" sqref="A2"/>
    </sheetView>
  </sheetViews>
  <sheetFormatPr baseColWidth="10" defaultColWidth="15.1640625" defaultRowHeight="19"/>
  <cols>
    <col min="1" max="1" width="18.6640625" style="7" customWidth="1"/>
    <col min="2" max="2" width="15.1640625" style="7"/>
    <col min="3" max="3" width="8.33203125" style="7" customWidth="1"/>
    <col min="4" max="4" width="15.1640625" style="188"/>
    <col min="5" max="5" width="13.5" style="22" customWidth="1"/>
    <col min="6" max="6" width="16" style="7" customWidth="1"/>
    <col min="7" max="7" width="15.1640625" style="7"/>
    <col min="8" max="8" width="101.83203125" style="7" customWidth="1"/>
    <col min="9" max="9" width="15.1640625" style="93"/>
    <col min="10" max="11" width="15.1640625" style="7"/>
    <col min="12" max="12" width="28.5" style="7" customWidth="1"/>
    <col min="13" max="16384" width="15.1640625" style="7"/>
  </cols>
  <sheetData>
    <row r="1" spans="1:27" s="181" customFormat="1" ht="63" customHeight="1">
      <c r="A1" s="23" t="s">
        <v>1</v>
      </c>
      <c r="B1" s="23" t="s">
        <v>3244</v>
      </c>
      <c r="C1" s="23" t="s">
        <v>3245</v>
      </c>
      <c r="D1" s="182" t="s">
        <v>3246</v>
      </c>
      <c r="E1" s="23" t="s">
        <v>3966</v>
      </c>
      <c r="F1" s="23" t="s">
        <v>3247</v>
      </c>
      <c r="G1" s="23" t="s">
        <v>3248</v>
      </c>
      <c r="H1" s="23" t="s">
        <v>3249</v>
      </c>
      <c r="I1" s="179" t="s">
        <v>3250</v>
      </c>
      <c r="J1" s="23" t="s">
        <v>3251</v>
      </c>
      <c r="K1" s="23" t="s">
        <v>3252</v>
      </c>
      <c r="L1" s="23" t="s">
        <v>3253</v>
      </c>
      <c r="M1" s="180"/>
      <c r="N1" s="180"/>
      <c r="O1" s="180"/>
      <c r="P1" s="180"/>
      <c r="Q1" s="180"/>
      <c r="R1" s="180"/>
      <c r="S1" s="180"/>
      <c r="T1" s="180"/>
      <c r="U1" s="180"/>
      <c r="V1" s="180"/>
      <c r="W1" s="180"/>
      <c r="X1" s="180"/>
      <c r="Y1" s="180"/>
      <c r="Z1" s="180"/>
      <c r="AA1" s="180"/>
    </row>
    <row r="2" spans="1:27" ht="199" customHeight="1">
      <c r="A2" s="94" t="s">
        <v>3254</v>
      </c>
      <c r="B2" s="96" t="s">
        <v>3255</v>
      </c>
      <c r="C2" s="96" t="s">
        <v>3256</v>
      </c>
      <c r="D2" s="183" t="s">
        <v>3257</v>
      </c>
      <c r="E2" s="189" t="s">
        <v>3258</v>
      </c>
      <c r="F2" s="96" t="s">
        <v>3259</v>
      </c>
      <c r="G2" s="96" t="s">
        <v>3260</v>
      </c>
      <c r="H2" s="96" t="s">
        <v>3261</v>
      </c>
      <c r="I2" s="95" t="s">
        <v>3262</v>
      </c>
      <c r="J2" s="96" t="s">
        <v>3263</v>
      </c>
      <c r="K2" s="97" t="s">
        <v>3264</v>
      </c>
      <c r="L2" s="97" t="s">
        <v>3265</v>
      </c>
      <c r="M2" s="18"/>
      <c r="N2" s="18"/>
      <c r="O2" s="18"/>
      <c r="P2" s="18"/>
      <c r="Q2" s="18"/>
      <c r="R2" s="18"/>
      <c r="S2" s="18"/>
      <c r="T2" s="18"/>
      <c r="U2" s="18"/>
      <c r="V2" s="18"/>
      <c r="W2" s="18"/>
      <c r="X2" s="18"/>
      <c r="Y2" s="18"/>
      <c r="Z2" s="18"/>
      <c r="AA2" s="18"/>
    </row>
    <row r="3" spans="1:27" ht="345">
      <c r="A3" s="81" t="s">
        <v>3266</v>
      </c>
      <c r="B3" s="45" t="s">
        <v>3267</v>
      </c>
      <c r="C3" s="45" t="s">
        <v>3256</v>
      </c>
      <c r="D3" s="49" t="s">
        <v>3268</v>
      </c>
      <c r="E3" s="190" t="s">
        <v>3269</v>
      </c>
      <c r="F3" s="45" t="s">
        <v>3270</v>
      </c>
      <c r="G3" s="45" t="s">
        <v>3271</v>
      </c>
      <c r="H3" s="45" t="s">
        <v>3272</v>
      </c>
      <c r="I3" s="90" t="s">
        <v>3273</v>
      </c>
      <c r="J3" s="45" t="s">
        <v>3263</v>
      </c>
      <c r="K3" s="82" t="s">
        <v>3274</v>
      </c>
      <c r="L3" s="47"/>
      <c r="M3" s="18"/>
      <c r="N3" s="18"/>
      <c r="O3" s="18"/>
      <c r="P3" s="18"/>
      <c r="Q3" s="18"/>
      <c r="R3" s="18"/>
      <c r="S3" s="18"/>
      <c r="T3" s="18"/>
      <c r="U3" s="18"/>
      <c r="V3" s="18"/>
      <c r="W3" s="18"/>
      <c r="X3" s="18"/>
      <c r="Y3" s="18"/>
      <c r="Z3" s="18"/>
      <c r="AA3" s="18"/>
    </row>
    <row r="4" spans="1:27" ht="245" customHeight="1">
      <c r="A4" s="94" t="s">
        <v>3275</v>
      </c>
      <c r="B4" s="96" t="s">
        <v>3276</v>
      </c>
      <c r="C4" s="96" t="s">
        <v>3256</v>
      </c>
      <c r="D4" s="183" t="s">
        <v>3277</v>
      </c>
      <c r="E4" s="189" t="s">
        <v>3278</v>
      </c>
      <c r="F4" s="96" t="s">
        <v>3279</v>
      </c>
      <c r="G4" s="96" t="s">
        <v>3260</v>
      </c>
      <c r="H4" s="96" t="s">
        <v>3280</v>
      </c>
      <c r="I4" s="95" t="s">
        <v>3281</v>
      </c>
      <c r="J4" s="96" t="s">
        <v>3263</v>
      </c>
      <c r="K4" s="97" t="s">
        <v>3282</v>
      </c>
      <c r="L4" s="97" t="s">
        <v>3283</v>
      </c>
      <c r="M4" s="18"/>
      <c r="N4" s="18"/>
      <c r="O4" s="18"/>
      <c r="P4" s="18"/>
      <c r="Q4" s="18"/>
      <c r="R4" s="18"/>
      <c r="S4" s="18"/>
      <c r="T4" s="18"/>
      <c r="U4" s="18"/>
      <c r="V4" s="18"/>
      <c r="W4" s="18"/>
      <c r="X4" s="18"/>
      <c r="Y4" s="18"/>
      <c r="Z4" s="18"/>
      <c r="AA4" s="18"/>
    </row>
    <row r="5" spans="1:27" ht="333" customHeight="1">
      <c r="A5" s="81" t="s">
        <v>3284</v>
      </c>
      <c r="B5" s="45" t="s">
        <v>3285</v>
      </c>
      <c r="C5" s="45" t="s">
        <v>3256</v>
      </c>
      <c r="D5" s="49" t="s">
        <v>3286</v>
      </c>
      <c r="E5" s="190" t="s">
        <v>3287</v>
      </c>
      <c r="F5" s="45" t="s">
        <v>3288</v>
      </c>
      <c r="G5" s="45" t="s">
        <v>3289</v>
      </c>
      <c r="H5" s="45" t="s">
        <v>3290</v>
      </c>
      <c r="I5" s="90" t="s">
        <v>3291</v>
      </c>
      <c r="J5" s="45" t="s">
        <v>3292</v>
      </c>
      <c r="K5" s="82" t="s">
        <v>3293</v>
      </c>
      <c r="L5" s="47"/>
      <c r="M5" s="18"/>
      <c r="N5" s="18"/>
      <c r="O5" s="18"/>
      <c r="P5" s="18"/>
      <c r="Q5" s="18"/>
      <c r="R5" s="18"/>
      <c r="S5" s="18"/>
      <c r="T5" s="18"/>
      <c r="U5" s="18"/>
      <c r="V5" s="18"/>
      <c r="W5" s="18"/>
      <c r="X5" s="18"/>
      <c r="Y5" s="18"/>
      <c r="Z5" s="18"/>
      <c r="AA5" s="18"/>
    </row>
    <row r="6" spans="1:27" ht="409.6">
      <c r="A6" s="94" t="s">
        <v>3294</v>
      </c>
      <c r="B6" s="96" t="s">
        <v>3295</v>
      </c>
      <c r="C6" s="96" t="s">
        <v>3256</v>
      </c>
      <c r="D6" s="183" t="s">
        <v>3296</v>
      </c>
      <c r="E6" s="189" t="s">
        <v>3297</v>
      </c>
      <c r="F6" s="96" t="s">
        <v>243</v>
      </c>
      <c r="G6" s="96" t="s">
        <v>3298</v>
      </c>
      <c r="H6" s="96" t="s">
        <v>3299</v>
      </c>
      <c r="I6" s="95" t="s">
        <v>3300</v>
      </c>
      <c r="J6" s="96" t="s">
        <v>3263</v>
      </c>
      <c r="K6" s="97" t="s">
        <v>3301</v>
      </c>
      <c r="L6" s="98"/>
      <c r="M6" s="18"/>
      <c r="N6" s="18"/>
      <c r="O6" s="18"/>
      <c r="P6" s="18"/>
      <c r="Q6" s="18"/>
      <c r="R6" s="18"/>
      <c r="S6" s="18"/>
      <c r="T6" s="18"/>
      <c r="U6" s="18"/>
      <c r="V6" s="18"/>
      <c r="W6" s="18"/>
      <c r="X6" s="18"/>
      <c r="Y6" s="18"/>
      <c r="Z6" s="18"/>
      <c r="AA6" s="18"/>
    </row>
    <row r="7" spans="1:27" ht="409.6">
      <c r="A7" s="81" t="s">
        <v>3302</v>
      </c>
      <c r="B7" s="45" t="s">
        <v>3303</v>
      </c>
      <c r="C7" s="45" t="s">
        <v>3256</v>
      </c>
      <c r="D7" s="49" t="s">
        <v>3286</v>
      </c>
      <c r="E7" s="190" t="s">
        <v>3297</v>
      </c>
      <c r="F7" s="45" t="s">
        <v>556</v>
      </c>
      <c r="G7" s="45" t="s">
        <v>3304</v>
      </c>
      <c r="H7" s="45" t="s">
        <v>3305</v>
      </c>
      <c r="I7" s="90" t="s">
        <v>3306</v>
      </c>
      <c r="J7" s="45" t="s">
        <v>3263</v>
      </c>
      <c r="K7" s="82" t="s">
        <v>3307</v>
      </c>
      <c r="L7" s="47"/>
      <c r="M7" s="18"/>
      <c r="N7" s="18"/>
      <c r="O7" s="18"/>
      <c r="P7" s="18"/>
      <c r="Q7" s="18"/>
      <c r="R7" s="18"/>
      <c r="S7" s="18"/>
      <c r="T7" s="18"/>
      <c r="U7" s="18"/>
      <c r="V7" s="18"/>
      <c r="W7" s="18"/>
      <c r="X7" s="18"/>
      <c r="Y7" s="18"/>
      <c r="Z7" s="18"/>
      <c r="AA7" s="18"/>
    </row>
    <row r="8" spans="1:27" ht="409.6">
      <c r="A8" s="94" t="s">
        <v>3308</v>
      </c>
      <c r="B8" s="96" t="s">
        <v>52</v>
      </c>
      <c r="C8" s="96" t="s">
        <v>3256</v>
      </c>
      <c r="D8" s="183" t="s">
        <v>3309</v>
      </c>
      <c r="E8" s="189" t="s">
        <v>3297</v>
      </c>
      <c r="F8" s="96" t="s">
        <v>243</v>
      </c>
      <c r="G8" s="96" t="s">
        <v>3310</v>
      </c>
      <c r="H8" s="96" t="s">
        <v>3311</v>
      </c>
      <c r="I8" s="95" t="s">
        <v>3312</v>
      </c>
      <c r="J8" s="96" t="s">
        <v>3263</v>
      </c>
      <c r="K8" s="97" t="s">
        <v>3313</v>
      </c>
      <c r="L8" s="98"/>
      <c r="M8" s="18"/>
      <c r="N8" s="18"/>
      <c r="O8" s="18"/>
      <c r="P8" s="18"/>
      <c r="Q8" s="18"/>
      <c r="R8" s="18"/>
      <c r="S8" s="18"/>
      <c r="T8" s="18"/>
      <c r="U8" s="18"/>
      <c r="V8" s="18"/>
      <c r="W8" s="18"/>
      <c r="X8" s="18"/>
      <c r="Y8" s="18"/>
      <c r="Z8" s="18"/>
      <c r="AA8" s="18"/>
    </row>
    <row r="9" spans="1:27" ht="409.6">
      <c r="A9" s="81" t="s">
        <v>3314</v>
      </c>
      <c r="B9" s="45" t="s">
        <v>3315</v>
      </c>
      <c r="C9" s="45" t="s">
        <v>3316</v>
      </c>
      <c r="D9" s="49" t="s">
        <v>3317</v>
      </c>
      <c r="E9" s="190" t="s">
        <v>117</v>
      </c>
      <c r="F9" s="45" t="s">
        <v>3318</v>
      </c>
      <c r="G9" s="45" t="s">
        <v>3319</v>
      </c>
      <c r="H9" s="45" t="s">
        <v>3320</v>
      </c>
      <c r="I9" s="90" t="s">
        <v>3321</v>
      </c>
      <c r="J9" s="45" t="s">
        <v>3263</v>
      </c>
      <c r="K9" s="82" t="s">
        <v>3322</v>
      </c>
      <c r="L9" s="47"/>
      <c r="M9" s="18"/>
      <c r="N9" s="18"/>
      <c r="O9" s="18"/>
      <c r="P9" s="18"/>
      <c r="Q9" s="18"/>
      <c r="R9" s="18"/>
      <c r="S9" s="18"/>
      <c r="T9" s="18"/>
      <c r="U9" s="18"/>
      <c r="V9" s="18"/>
      <c r="W9" s="18"/>
      <c r="X9" s="18"/>
      <c r="Y9" s="18"/>
      <c r="Z9" s="18"/>
      <c r="AA9" s="18"/>
    </row>
    <row r="10" spans="1:27" ht="348" customHeight="1">
      <c r="A10" s="94" t="s">
        <v>3323</v>
      </c>
      <c r="B10" s="96" t="s">
        <v>3324</v>
      </c>
      <c r="C10" s="96" t="s">
        <v>3256</v>
      </c>
      <c r="D10" s="183" t="s">
        <v>3325</v>
      </c>
      <c r="E10" s="189" t="s">
        <v>3258</v>
      </c>
      <c r="F10" s="96" t="s">
        <v>3326</v>
      </c>
      <c r="G10" s="96" t="s">
        <v>3260</v>
      </c>
      <c r="H10" s="96" t="s">
        <v>3327</v>
      </c>
      <c r="I10" s="95" t="s">
        <v>3328</v>
      </c>
      <c r="J10" s="96" t="s">
        <v>3263</v>
      </c>
      <c r="K10" s="97" t="s">
        <v>3329</v>
      </c>
      <c r="L10" s="97" t="s">
        <v>3330</v>
      </c>
      <c r="M10" s="18"/>
      <c r="N10" s="18"/>
      <c r="O10" s="18"/>
      <c r="P10" s="18"/>
      <c r="Q10" s="18"/>
      <c r="R10" s="18"/>
      <c r="S10" s="18"/>
      <c r="T10" s="18"/>
      <c r="U10" s="18"/>
      <c r="V10" s="18"/>
      <c r="W10" s="18"/>
      <c r="X10" s="18"/>
      <c r="Y10" s="18"/>
      <c r="Z10" s="18"/>
      <c r="AA10" s="18"/>
    </row>
    <row r="11" spans="1:27" ht="405">
      <c r="A11" s="81" t="s">
        <v>3331</v>
      </c>
      <c r="B11" s="45" t="s">
        <v>3332</v>
      </c>
      <c r="C11" s="45" t="s">
        <v>3256</v>
      </c>
      <c r="D11" s="49" t="s">
        <v>3333</v>
      </c>
      <c r="E11" s="190" t="s">
        <v>3258</v>
      </c>
      <c r="F11" s="45" t="s">
        <v>3334</v>
      </c>
      <c r="G11" s="45" t="s">
        <v>3335</v>
      </c>
      <c r="H11" s="45" t="s">
        <v>3336</v>
      </c>
      <c r="I11" s="90" t="s">
        <v>3337</v>
      </c>
      <c r="J11" s="45" t="s">
        <v>3263</v>
      </c>
      <c r="K11" s="82" t="s">
        <v>3338</v>
      </c>
      <c r="L11" s="47"/>
      <c r="M11" s="18"/>
      <c r="N11" s="18"/>
      <c r="O11" s="18"/>
      <c r="P11" s="18"/>
      <c r="Q11" s="18"/>
      <c r="R11" s="18"/>
      <c r="S11" s="18"/>
      <c r="T11" s="18"/>
      <c r="U11" s="18"/>
      <c r="V11" s="18"/>
      <c r="W11" s="18"/>
      <c r="X11" s="18"/>
      <c r="Y11" s="18"/>
      <c r="Z11" s="18"/>
      <c r="AA11" s="18"/>
    </row>
    <row r="12" spans="1:27" ht="409.6">
      <c r="A12" s="94" t="s">
        <v>3339</v>
      </c>
      <c r="B12" s="96" t="s">
        <v>3340</v>
      </c>
      <c r="C12" s="96" t="s">
        <v>3256</v>
      </c>
      <c r="D12" s="183" t="s">
        <v>3341</v>
      </c>
      <c r="E12" s="189" t="s">
        <v>3297</v>
      </c>
      <c r="F12" s="96" t="s">
        <v>556</v>
      </c>
      <c r="G12" s="96" t="s">
        <v>3342</v>
      </c>
      <c r="H12" s="96" t="s">
        <v>3343</v>
      </c>
      <c r="I12" s="95" t="s">
        <v>3344</v>
      </c>
      <c r="J12" s="96" t="s">
        <v>3263</v>
      </c>
      <c r="K12" s="97" t="s">
        <v>3345</v>
      </c>
      <c r="L12" s="98"/>
      <c r="M12" s="18"/>
      <c r="N12" s="18"/>
      <c r="O12" s="18"/>
      <c r="P12" s="18"/>
      <c r="Q12" s="18"/>
      <c r="R12" s="18"/>
      <c r="S12" s="18"/>
      <c r="T12" s="18"/>
      <c r="U12" s="18"/>
      <c r="V12" s="18"/>
      <c r="W12" s="18"/>
      <c r="X12" s="18"/>
      <c r="Y12" s="18"/>
      <c r="Z12" s="18"/>
      <c r="AA12" s="18"/>
    </row>
    <row r="13" spans="1:27" ht="180">
      <c r="A13" s="81" t="s">
        <v>3346</v>
      </c>
      <c r="B13" s="45" t="s">
        <v>3347</v>
      </c>
      <c r="C13" s="45" t="s">
        <v>3256</v>
      </c>
      <c r="D13" s="49" t="s">
        <v>3348</v>
      </c>
      <c r="E13" s="190" t="s">
        <v>154</v>
      </c>
      <c r="F13" s="45" t="s">
        <v>3349</v>
      </c>
      <c r="G13" s="45" t="s">
        <v>3350</v>
      </c>
      <c r="H13" s="45" t="s">
        <v>3967</v>
      </c>
      <c r="I13" s="91"/>
      <c r="J13" s="45" t="s">
        <v>3351</v>
      </c>
      <c r="K13" s="82" t="s">
        <v>3352</v>
      </c>
      <c r="L13" s="47"/>
      <c r="M13" s="18"/>
      <c r="N13" s="18"/>
      <c r="O13" s="18"/>
      <c r="P13" s="18"/>
      <c r="Q13" s="18"/>
      <c r="R13" s="18"/>
      <c r="S13" s="18"/>
      <c r="T13" s="18"/>
      <c r="U13" s="18"/>
      <c r="V13" s="18"/>
      <c r="W13" s="18"/>
      <c r="X13" s="18"/>
      <c r="Y13" s="18"/>
      <c r="Z13" s="18"/>
      <c r="AA13" s="18"/>
    </row>
    <row r="14" spans="1:27" ht="409.6">
      <c r="A14" s="94" t="s">
        <v>3294</v>
      </c>
      <c r="B14" s="96" t="s">
        <v>3353</v>
      </c>
      <c r="C14" s="96" t="s">
        <v>3256</v>
      </c>
      <c r="D14" s="183" t="s">
        <v>3296</v>
      </c>
      <c r="E14" s="189" t="s">
        <v>3354</v>
      </c>
      <c r="F14" s="96" t="s">
        <v>243</v>
      </c>
      <c r="G14" s="96" t="s">
        <v>3355</v>
      </c>
      <c r="H14" s="96" t="s">
        <v>3968</v>
      </c>
      <c r="I14" s="95" t="s">
        <v>3300</v>
      </c>
      <c r="J14" s="96" t="s">
        <v>3263</v>
      </c>
      <c r="K14" s="97" t="s">
        <v>3356</v>
      </c>
      <c r="L14" s="98"/>
      <c r="M14" s="18"/>
      <c r="N14" s="18"/>
      <c r="O14" s="18"/>
      <c r="P14" s="18"/>
      <c r="Q14" s="18"/>
      <c r="R14" s="18"/>
      <c r="S14" s="18"/>
      <c r="T14" s="18"/>
      <c r="U14" s="18"/>
      <c r="V14" s="18"/>
      <c r="W14" s="18"/>
      <c r="X14" s="18"/>
      <c r="Y14" s="18"/>
      <c r="Z14" s="18"/>
      <c r="AA14" s="18"/>
    </row>
    <row r="15" spans="1:27" ht="269" customHeight="1">
      <c r="A15" s="81" t="s">
        <v>3357</v>
      </c>
      <c r="B15" s="45" t="s">
        <v>3358</v>
      </c>
      <c r="C15" s="45" t="s">
        <v>3359</v>
      </c>
      <c r="D15" s="49" t="s">
        <v>3360</v>
      </c>
      <c r="E15" s="190" t="s">
        <v>3361</v>
      </c>
      <c r="F15" s="45" t="s">
        <v>556</v>
      </c>
      <c r="G15" s="47"/>
      <c r="H15" s="45" t="s">
        <v>3362</v>
      </c>
      <c r="I15" s="90" t="s">
        <v>57</v>
      </c>
      <c r="J15" s="45" t="s">
        <v>3363</v>
      </c>
      <c r="K15" s="82" t="s">
        <v>3364</v>
      </c>
      <c r="L15" s="82" t="s">
        <v>3365</v>
      </c>
      <c r="M15" s="18"/>
      <c r="N15" s="18"/>
      <c r="O15" s="18"/>
      <c r="P15" s="18"/>
      <c r="Q15" s="18"/>
      <c r="R15" s="18"/>
      <c r="S15" s="18"/>
      <c r="T15" s="18"/>
      <c r="U15" s="18"/>
      <c r="V15" s="18"/>
      <c r="W15" s="18"/>
      <c r="X15" s="18"/>
      <c r="Y15" s="18"/>
      <c r="Z15" s="18"/>
      <c r="AA15" s="18"/>
    </row>
    <row r="16" spans="1:27" ht="225">
      <c r="A16" s="94" t="s">
        <v>3366</v>
      </c>
      <c r="B16" s="96" t="s">
        <v>3367</v>
      </c>
      <c r="C16" s="96" t="s">
        <v>3256</v>
      </c>
      <c r="D16" s="183" t="s">
        <v>3368</v>
      </c>
      <c r="E16" s="189" t="s">
        <v>3369</v>
      </c>
      <c r="F16" s="96" t="s">
        <v>556</v>
      </c>
      <c r="G16" s="96" t="s">
        <v>3370</v>
      </c>
      <c r="H16" s="96" t="s">
        <v>3371</v>
      </c>
      <c r="I16" s="95" t="s">
        <v>3372</v>
      </c>
      <c r="J16" s="96" t="s">
        <v>3373</v>
      </c>
      <c r="K16" s="97" t="s">
        <v>3374</v>
      </c>
      <c r="L16" s="98"/>
      <c r="M16" s="18"/>
      <c r="N16" s="18"/>
      <c r="O16" s="18"/>
      <c r="P16" s="18"/>
      <c r="Q16" s="18"/>
      <c r="R16" s="18"/>
      <c r="S16" s="18"/>
      <c r="T16" s="18"/>
      <c r="U16" s="18"/>
      <c r="V16" s="18"/>
      <c r="W16" s="18"/>
      <c r="X16" s="18"/>
      <c r="Y16" s="18"/>
      <c r="Z16" s="18"/>
      <c r="AA16" s="18"/>
    </row>
    <row r="17" spans="1:27" ht="225">
      <c r="A17" s="81" t="s">
        <v>3366</v>
      </c>
      <c r="B17" s="45" t="s">
        <v>3375</v>
      </c>
      <c r="C17" s="45" t="s">
        <v>3256</v>
      </c>
      <c r="D17" s="49" t="s">
        <v>3376</v>
      </c>
      <c r="E17" s="190" t="s">
        <v>3369</v>
      </c>
      <c r="F17" s="45" t="s">
        <v>556</v>
      </c>
      <c r="G17" s="45" t="s">
        <v>3377</v>
      </c>
      <c r="H17" s="45" t="s">
        <v>3371</v>
      </c>
      <c r="I17" s="90" t="s">
        <v>3378</v>
      </c>
      <c r="J17" s="45" t="s">
        <v>3373</v>
      </c>
      <c r="K17" s="82" t="s">
        <v>3379</v>
      </c>
      <c r="L17" s="47"/>
      <c r="M17" s="18"/>
      <c r="N17" s="18"/>
      <c r="O17" s="18"/>
      <c r="P17" s="18"/>
      <c r="Q17" s="18"/>
      <c r="R17" s="18"/>
      <c r="S17" s="18"/>
      <c r="T17" s="18"/>
      <c r="U17" s="18"/>
      <c r="V17" s="18"/>
      <c r="W17" s="18"/>
      <c r="X17" s="18"/>
      <c r="Y17" s="18"/>
      <c r="Z17" s="18"/>
      <c r="AA17" s="18"/>
    </row>
    <row r="18" spans="1:27" ht="285">
      <c r="A18" s="94" t="s">
        <v>3380</v>
      </c>
      <c r="B18" s="96" t="s">
        <v>3381</v>
      </c>
      <c r="C18" s="96" t="s">
        <v>3382</v>
      </c>
      <c r="D18" s="183" t="s">
        <v>3383</v>
      </c>
      <c r="E18" s="189" t="s">
        <v>3369</v>
      </c>
      <c r="F18" s="96" t="s">
        <v>556</v>
      </c>
      <c r="G18" s="98"/>
      <c r="H18" s="96" t="s">
        <v>3384</v>
      </c>
      <c r="I18" s="95" t="s">
        <v>57</v>
      </c>
      <c r="J18" s="96" t="s">
        <v>3373</v>
      </c>
      <c r="K18" s="97" t="s">
        <v>3385</v>
      </c>
      <c r="L18" s="98"/>
      <c r="M18" s="18"/>
      <c r="N18" s="18"/>
      <c r="O18" s="18"/>
      <c r="P18" s="18"/>
      <c r="Q18" s="18"/>
      <c r="R18" s="18"/>
      <c r="S18" s="18"/>
      <c r="T18" s="18"/>
      <c r="U18" s="18"/>
      <c r="V18" s="18"/>
      <c r="W18" s="18"/>
      <c r="X18" s="18"/>
      <c r="Y18" s="18"/>
      <c r="Z18" s="18"/>
      <c r="AA18" s="18"/>
    </row>
    <row r="19" spans="1:27" ht="121" customHeight="1">
      <c r="A19" s="81" t="s">
        <v>3302</v>
      </c>
      <c r="B19" s="45" t="s">
        <v>3386</v>
      </c>
      <c r="C19" s="45" t="s">
        <v>3256</v>
      </c>
      <c r="D19" s="49" t="s">
        <v>3387</v>
      </c>
      <c r="E19" s="190" t="s">
        <v>3369</v>
      </c>
      <c r="F19" s="45" t="s">
        <v>556</v>
      </c>
      <c r="G19" s="45" t="s">
        <v>3342</v>
      </c>
      <c r="H19" s="45" t="s">
        <v>3388</v>
      </c>
      <c r="I19" s="90" t="s">
        <v>3389</v>
      </c>
      <c r="J19" s="45" t="s">
        <v>3373</v>
      </c>
      <c r="K19" s="82" t="s">
        <v>3390</v>
      </c>
      <c r="L19" s="47"/>
      <c r="M19" s="18"/>
      <c r="N19" s="18"/>
      <c r="O19" s="18"/>
      <c r="P19" s="18"/>
      <c r="Q19" s="18"/>
      <c r="R19" s="18"/>
      <c r="S19" s="18"/>
      <c r="T19" s="18"/>
      <c r="U19" s="18"/>
      <c r="V19" s="18"/>
      <c r="W19" s="18"/>
      <c r="X19" s="18"/>
      <c r="Y19" s="18"/>
      <c r="Z19" s="18"/>
      <c r="AA19" s="18"/>
    </row>
    <row r="20" spans="1:27" ht="180">
      <c r="A20" s="94" t="s">
        <v>3391</v>
      </c>
      <c r="B20" s="96" t="s">
        <v>3392</v>
      </c>
      <c r="C20" s="96" t="s">
        <v>3369</v>
      </c>
      <c r="D20" s="183" t="s">
        <v>3393</v>
      </c>
      <c r="E20" s="189" t="s">
        <v>3369</v>
      </c>
      <c r="F20" s="96" t="s">
        <v>556</v>
      </c>
      <c r="G20" s="98"/>
      <c r="H20" s="96" t="s">
        <v>57</v>
      </c>
      <c r="I20" s="95" t="s">
        <v>3394</v>
      </c>
      <c r="J20" s="96" t="s">
        <v>3373</v>
      </c>
      <c r="K20" s="97" t="s">
        <v>3395</v>
      </c>
      <c r="L20" s="98"/>
      <c r="M20" s="18"/>
      <c r="N20" s="18"/>
      <c r="O20" s="18"/>
      <c r="P20" s="18"/>
      <c r="Q20" s="18"/>
      <c r="R20" s="18"/>
      <c r="S20" s="18"/>
      <c r="T20" s="18"/>
      <c r="U20" s="18"/>
      <c r="V20" s="18"/>
      <c r="W20" s="18"/>
      <c r="X20" s="18"/>
      <c r="Y20" s="18"/>
      <c r="Z20" s="18"/>
      <c r="AA20" s="18"/>
    </row>
    <row r="21" spans="1:27" ht="137" customHeight="1">
      <c r="A21" s="81" t="s">
        <v>3396</v>
      </c>
      <c r="B21" s="45" t="s">
        <v>3397</v>
      </c>
      <c r="C21" s="184" t="s">
        <v>3398</v>
      </c>
      <c r="D21" s="49" t="s">
        <v>57</v>
      </c>
      <c r="E21" s="190" t="s">
        <v>3399</v>
      </c>
      <c r="F21" s="45" t="s">
        <v>3288</v>
      </c>
      <c r="G21" s="45" t="s">
        <v>3400</v>
      </c>
      <c r="H21" s="45" t="s">
        <v>3401</v>
      </c>
      <c r="I21" s="90" t="s">
        <v>3402</v>
      </c>
      <c r="J21" s="45" t="s">
        <v>3373</v>
      </c>
      <c r="K21" s="82" t="s">
        <v>3403</v>
      </c>
      <c r="L21" s="47"/>
      <c r="M21" s="18"/>
      <c r="N21" s="18"/>
      <c r="O21" s="18"/>
      <c r="P21" s="18"/>
      <c r="Q21" s="18"/>
      <c r="R21" s="18"/>
      <c r="S21" s="18"/>
      <c r="T21" s="18"/>
      <c r="U21" s="18"/>
      <c r="V21" s="18"/>
      <c r="W21" s="18"/>
      <c r="X21" s="18"/>
      <c r="Y21" s="18"/>
      <c r="Z21" s="18"/>
      <c r="AA21" s="18"/>
    </row>
    <row r="22" spans="1:27" ht="140" customHeight="1">
      <c r="A22" s="94" t="s">
        <v>3404</v>
      </c>
      <c r="B22" s="98"/>
      <c r="C22" s="96" t="s">
        <v>3405</v>
      </c>
      <c r="D22" s="183" t="s">
        <v>57</v>
      </c>
      <c r="E22" s="189" t="s">
        <v>3369</v>
      </c>
      <c r="F22" s="96" t="s">
        <v>3406</v>
      </c>
      <c r="G22" s="98"/>
      <c r="H22" s="96" t="s">
        <v>3407</v>
      </c>
      <c r="I22" s="95" t="s">
        <v>57</v>
      </c>
      <c r="J22" s="96" t="s">
        <v>3373</v>
      </c>
      <c r="K22" s="97" t="s">
        <v>3408</v>
      </c>
      <c r="L22" s="98"/>
      <c r="M22" s="18"/>
      <c r="N22" s="18"/>
      <c r="O22" s="18"/>
      <c r="P22" s="18"/>
      <c r="Q22" s="18"/>
      <c r="R22" s="18"/>
      <c r="S22" s="18"/>
      <c r="T22" s="18"/>
      <c r="U22" s="18"/>
      <c r="V22" s="18"/>
      <c r="W22" s="18"/>
      <c r="X22" s="18"/>
      <c r="Y22" s="18"/>
      <c r="Z22" s="18"/>
      <c r="AA22" s="18"/>
    </row>
    <row r="23" spans="1:27" ht="299" customHeight="1">
      <c r="A23" s="81" t="s">
        <v>3409</v>
      </c>
      <c r="B23" s="45" t="s">
        <v>3410</v>
      </c>
      <c r="C23" s="45" t="s">
        <v>3369</v>
      </c>
      <c r="D23" s="49" t="s">
        <v>57</v>
      </c>
      <c r="E23" s="190" t="s">
        <v>3369</v>
      </c>
      <c r="F23" s="45" t="s">
        <v>3411</v>
      </c>
      <c r="G23" s="45" t="s">
        <v>3412</v>
      </c>
      <c r="H23" s="45" t="s">
        <v>3413</v>
      </c>
      <c r="I23" s="90" t="s">
        <v>57</v>
      </c>
      <c r="J23" s="45" t="s">
        <v>3373</v>
      </c>
      <c r="K23" s="82" t="s">
        <v>3414</v>
      </c>
      <c r="L23" s="45" t="s">
        <v>3415</v>
      </c>
      <c r="M23" s="18"/>
      <c r="N23" s="18"/>
      <c r="O23" s="18"/>
      <c r="P23" s="18"/>
      <c r="Q23" s="18"/>
      <c r="R23" s="18"/>
      <c r="S23" s="18"/>
      <c r="T23" s="18"/>
      <c r="U23" s="18"/>
      <c r="V23" s="18"/>
      <c r="W23" s="18"/>
      <c r="X23" s="18"/>
      <c r="Y23" s="18"/>
      <c r="Z23" s="18"/>
      <c r="AA23" s="18"/>
    </row>
    <row r="24" spans="1:27" ht="165">
      <c r="A24" s="94" t="s">
        <v>3416</v>
      </c>
      <c r="B24" s="96" t="s">
        <v>3417</v>
      </c>
      <c r="C24" s="96" t="s">
        <v>3418</v>
      </c>
      <c r="D24" s="183" t="s">
        <v>57</v>
      </c>
      <c r="E24" s="189" t="s">
        <v>3369</v>
      </c>
      <c r="F24" s="96" t="s">
        <v>3419</v>
      </c>
      <c r="G24" s="98"/>
      <c r="H24" s="96" t="s">
        <v>3420</v>
      </c>
      <c r="I24" s="95" t="s">
        <v>57</v>
      </c>
      <c r="J24" s="96" t="s">
        <v>3373</v>
      </c>
      <c r="K24" s="97" t="s">
        <v>3421</v>
      </c>
      <c r="L24" s="96" t="s">
        <v>3422</v>
      </c>
      <c r="M24" s="18"/>
      <c r="N24" s="18"/>
      <c r="O24" s="18"/>
      <c r="P24" s="18"/>
      <c r="Q24" s="18"/>
      <c r="R24" s="18"/>
      <c r="S24" s="18"/>
      <c r="T24" s="18"/>
      <c r="U24" s="18"/>
      <c r="V24" s="18"/>
      <c r="W24" s="18"/>
      <c r="X24" s="18"/>
      <c r="Y24" s="18"/>
      <c r="Z24" s="18"/>
      <c r="AA24" s="18"/>
    </row>
    <row r="25" spans="1:27" ht="409.6">
      <c r="A25" s="81" t="s">
        <v>3423</v>
      </c>
      <c r="B25" s="45" t="s">
        <v>3424</v>
      </c>
      <c r="C25" s="45" t="s">
        <v>3256</v>
      </c>
      <c r="D25" s="49" t="s">
        <v>3425</v>
      </c>
      <c r="E25" s="190" t="s">
        <v>3426</v>
      </c>
      <c r="F25" s="45" t="s">
        <v>3406</v>
      </c>
      <c r="G25" s="45" t="s">
        <v>3427</v>
      </c>
      <c r="H25" s="45" t="s">
        <v>3428</v>
      </c>
      <c r="I25" s="90" t="s">
        <v>3429</v>
      </c>
      <c r="J25" s="45" t="s">
        <v>3373</v>
      </c>
      <c r="K25" s="82" t="s">
        <v>3430</v>
      </c>
      <c r="L25" s="47"/>
      <c r="M25" s="18"/>
      <c r="N25" s="18"/>
      <c r="O25" s="18"/>
      <c r="P25" s="18"/>
      <c r="Q25" s="18"/>
      <c r="R25" s="18"/>
      <c r="S25" s="18"/>
      <c r="T25" s="18"/>
      <c r="U25" s="18"/>
      <c r="V25" s="18"/>
      <c r="W25" s="18"/>
      <c r="X25" s="18"/>
      <c r="Y25" s="18"/>
      <c r="Z25" s="18"/>
      <c r="AA25" s="18"/>
    </row>
    <row r="26" spans="1:27" ht="60">
      <c r="A26" s="94" t="s">
        <v>3431</v>
      </c>
      <c r="B26" s="98"/>
      <c r="C26" s="98"/>
      <c r="D26" s="185"/>
      <c r="E26" s="191"/>
      <c r="F26" s="98"/>
      <c r="G26" s="98"/>
      <c r="H26" s="98"/>
      <c r="I26" s="95" t="s">
        <v>57</v>
      </c>
      <c r="J26" s="96" t="s">
        <v>3373</v>
      </c>
      <c r="K26" s="97" t="s">
        <v>3432</v>
      </c>
      <c r="L26" s="98"/>
      <c r="M26" s="18"/>
      <c r="N26" s="18"/>
      <c r="O26" s="18"/>
      <c r="P26" s="18"/>
      <c r="Q26" s="18"/>
      <c r="R26" s="18"/>
      <c r="S26" s="18"/>
      <c r="T26" s="18"/>
      <c r="U26" s="18"/>
      <c r="V26" s="18"/>
      <c r="W26" s="18"/>
      <c r="X26" s="18"/>
      <c r="Y26" s="18"/>
      <c r="Z26" s="18"/>
      <c r="AA26" s="18"/>
    </row>
    <row r="27" spans="1:27" ht="90">
      <c r="A27" s="81" t="s">
        <v>3433</v>
      </c>
      <c r="B27" s="45" t="s">
        <v>3434</v>
      </c>
      <c r="C27" s="45" t="s">
        <v>3435</v>
      </c>
      <c r="D27" s="49" t="s">
        <v>57</v>
      </c>
      <c r="E27" s="190" t="s">
        <v>3435</v>
      </c>
      <c r="F27" s="45" t="s">
        <v>3406</v>
      </c>
      <c r="G27" s="47"/>
      <c r="H27" s="45" t="s">
        <v>3436</v>
      </c>
      <c r="I27" s="90" t="s">
        <v>57</v>
      </c>
      <c r="J27" s="45" t="s">
        <v>3373</v>
      </c>
      <c r="K27" s="82" t="s">
        <v>3437</v>
      </c>
      <c r="L27" s="47"/>
      <c r="M27" s="18"/>
      <c r="N27" s="18"/>
      <c r="O27" s="18"/>
      <c r="P27" s="18"/>
      <c r="Q27" s="18"/>
      <c r="R27" s="18"/>
      <c r="S27" s="18"/>
      <c r="T27" s="18"/>
      <c r="U27" s="18"/>
      <c r="V27" s="18"/>
      <c r="W27" s="18"/>
      <c r="X27" s="18"/>
      <c r="Y27" s="18"/>
      <c r="Z27" s="18"/>
      <c r="AA27" s="18"/>
    </row>
    <row r="28" spans="1:27" ht="315">
      <c r="A28" s="94" t="s">
        <v>3438</v>
      </c>
      <c r="B28" s="96" t="s">
        <v>3439</v>
      </c>
      <c r="C28" s="96" t="s">
        <v>3440</v>
      </c>
      <c r="D28" s="183">
        <v>2016</v>
      </c>
      <c r="E28" s="189" t="s">
        <v>3441</v>
      </c>
      <c r="F28" s="96" t="s">
        <v>3442</v>
      </c>
      <c r="G28" s="96" t="s">
        <v>3443</v>
      </c>
      <c r="H28" s="96" t="s">
        <v>3444</v>
      </c>
      <c r="I28" s="95" t="s">
        <v>57</v>
      </c>
      <c r="J28" s="96" t="s">
        <v>3445</v>
      </c>
      <c r="K28" s="97" t="s">
        <v>3446</v>
      </c>
      <c r="L28" s="98"/>
      <c r="M28" s="18"/>
      <c r="N28" s="18"/>
      <c r="O28" s="18"/>
      <c r="P28" s="18"/>
      <c r="Q28" s="18"/>
      <c r="R28" s="18"/>
      <c r="S28" s="18"/>
      <c r="T28" s="18"/>
      <c r="U28" s="18"/>
      <c r="V28" s="18"/>
      <c r="W28" s="18"/>
      <c r="X28" s="18"/>
      <c r="Y28" s="18"/>
      <c r="Z28" s="18"/>
      <c r="AA28" s="18"/>
    </row>
    <row r="29" spans="1:27" ht="135">
      <c r="A29" s="81" t="s">
        <v>3447</v>
      </c>
      <c r="B29" s="45" t="s">
        <v>3448</v>
      </c>
      <c r="C29" s="45" t="s">
        <v>3449</v>
      </c>
      <c r="D29" s="49" t="s">
        <v>3450</v>
      </c>
      <c r="E29" s="190" t="s">
        <v>3441</v>
      </c>
      <c r="F29" s="45" t="s">
        <v>3451</v>
      </c>
      <c r="G29" s="45" t="s">
        <v>3452</v>
      </c>
      <c r="H29" s="45" t="s">
        <v>3453</v>
      </c>
      <c r="I29" s="90" t="s">
        <v>57</v>
      </c>
      <c r="J29" s="45" t="s">
        <v>3445</v>
      </c>
      <c r="K29" s="82" t="s">
        <v>3454</v>
      </c>
      <c r="L29" s="47"/>
      <c r="M29" s="18"/>
      <c r="N29" s="18"/>
      <c r="O29" s="18"/>
      <c r="P29" s="18"/>
      <c r="Q29" s="18"/>
      <c r="R29" s="18"/>
      <c r="S29" s="18"/>
      <c r="T29" s="18"/>
      <c r="U29" s="18"/>
      <c r="V29" s="18"/>
      <c r="W29" s="18"/>
      <c r="X29" s="18"/>
      <c r="Y29" s="18"/>
      <c r="Z29" s="18"/>
      <c r="AA29" s="18"/>
    </row>
    <row r="30" spans="1:27" ht="195">
      <c r="A30" s="94" t="s">
        <v>3455</v>
      </c>
      <c r="B30" s="74" t="s">
        <v>3456</v>
      </c>
      <c r="C30" s="96" t="s">
        <v>3449</v>
      </c>
      <c r="D30" s="183">
        <v>2014</v>
      </c>
      <c r="E30" s="189" t="s">
        <v>3441</v>
      </c>
      <c r="F30" s="96" t="s">
        <v>3457</v>
      </c>
      <c r="G30" s="96" t="s">
        <v>3458</v>
      </c>
      <c r="H30" s="96" t="s">
        <v>3969</v>
      </c>
      <c r="I30" s="95" t="s">
        <v>57</v>
      </c>
      <c r="J30" s="96" t="s">
        <v>3445</v>
      </c>
      <c r="K30" s="97" t="s">
        <v>3459</v>
      </c>
      <c r="L30" s="98"/>
      <c r="M30" s="18"/>
      <c r="N30" s="18"/>
      <c r="O30" s="18"/>
      <c r="P30" s="18"/>
      <c r="Q30" s="18"/>
      <c r="R30" s="18"/>
      <c r="S30" s="18"/>
      <c r="T30" s="18"/>
      <c r="U30" s="18"/>
      <c r="V30" s="18"/>
      <c r="W30" s="18"/>
      <c r="X30" s="18"/>
      <c r="Y30" s="18"/>
      <c r="Z30" s="18"/>
      <c r="AA30" s="18"/>
    </row>
    <row r="31" spans="1:27" ht="165">
      <c r="A31" s="81" t="s">
        <v>3455</v>
      </c>
      <c r="B31" s="52" t="s">
        <v>3460</v>
      </c>
      <c r="C31" s="45" t="s">
        <v>3449</v>
      </c>
      <c r="D31" s="49">
        <v>2014</v>
      </c>
      <c r="E31" s="190" t="s">
        <v>3441</v>
      </c>
      <c r="F31" s="47"/>
      <c r="G31" s="45" t="s">
        <v>3461</v>
      </c>
      <c r="H31" s="45" t="s">
        <v>3943</v>
      </c>
      <c r="I31" s="90" t="s">
        <v>57</v>
      </c>
      <c r="J31" s="45" t="s">
        <v>3445</v>
      </c>
      <c r="K31" s="82" t="s">
        <v>3462</v>
      </c>
      <c r="L31" s="47"/>
      <c r="M31" s="18"/>
      <c r="N31" s="18"/>
      <c r="O31" s="18"/>
      <c r="P31" s="18"/>
      <c r="Q31" s="18"/>
      <c r="R31" s="18"/>
      <c r="S31" s="18"/>
      <c r="T31" s="18"/>
      <c r="U31" s="18"/>
      <c r="V31" s="18"/>
      <c r="W31" s="18"/>
      <c r="X31" s="18"/>
      <c r="Y31" s="18"/>
      <c r="Z31" s="18"/>
      <c r="AA31" s="18"/>
    </row>
    <row r="32" spans="1:27" ht="195">
      <c r="A32" s="94" t="s">
        <v>3455</v>
      </c>
      <c r="B32" s="74" t="s">
        <v>3463</v>
      </c>
      <c r="C32" s="96" t="s">
        <v>3449</v>
      </c>
      <c r="D32" s="183">
        <v>2014</v>
      </c>
      <c r="E32" s="189" t="s">
        <v>3441</v>
      </c>
      <c r="F32" s="98"/>
      <c r="G32" s="74" t="s">
        <v>3464</v>
      </c>
      <c r="H32" s="96" t="s">
        <v>3465</v>
      </c>
      <c r="I32" s="95" t="s">
        <v>57</v>
      </c>
      <c r="J32" s="96" t="s">
        <v>3445</v>
      </c>
      <c r="K32" s="97" t="s">
        <v>3466</v>
      </c>
      <c r="L32" s="98"/>
      <c r="M32" s="18"/>
      <c r="N32" s="18"/>
      <c r="O32" s="18"/>
      <c r="P32" s="18"/>
      <c r="Q32" s="18"/>
      <c r="R32" s="18"/>
      <c r="S32" s="18"/>
      <c r="T32" s="18"/>
      <c r="U32" s="18"/>
      <c r="V32" s="18"/>
      <c r="W32" s="18"/>
      <c r="X32" s="18"/>
      <c r="Y32" s="18"/>
      <c r="Z32" s="18"/>
      <c r="AA32" s="18"/>
    </row>
    <row r="33" spans="1:27" ht="195">
      <c r="A33" s="81" t="s">
        <v>3455</v>
      </c>
      <c r="B33" s="45" t="s">
        <v>3467</v>
      </c>
      <c r="C33" s="45" t="s">
        <v>3449</v>
      </c>
      <c r="D33" s="49">
        <v>2014</v>
      </c>
      <c r="E33" s="190" t="s">
        <v>3441</v>
      </c>
      <c r="F33" s="47"/>
      <c r="G33" s="45" t="s">
        <v>3468</v>
      </c>
      <c r="H33" s="45" t="s">
        <v>3465</v>
      </c>
      <c r="I33" s="90" t="s">
        <v>57</v>
      </c>
      <c r="J33" s="45" t="s">
        <v>3445</v>
      </c>
      <c r="K33" s="82" t="s">
        <v>3469</v>
      </c>
      <c r="L33" s="47"/>
      <c r="M33" s="18"/>
      <c r="N33" s="18"/>
      <c r="O33" s="18"/>
      <c r="P33" s="18"/>
      <c r="Q33" s="18"/>
      <c r="R33" s="18"/>
      <c r="S33" s="18"/>
      <c r="T33" s="18"/>
      <c r="U33" s="18"/>
      <c r="V33" s="18"/>
      <c r="W33" s="18"/>
      <c r="X33" s="18"/>
      <c r="Y33" s="18"/>
      <c r="Z33" s="18"/>
      <c r="AA33" s="18"/>
    </row>
    <row r="34" spans="1:27" ht="195">
      <c r="A34" s="94" t="s">
        <v>3455</v>
      </c>
      <c r="B34" s="74" t="s">
        <v>3470</v>
      </c>
      <c r="C34" s="96" t="s">
        <v>3449</v>
      </c>
      <c r="D34" s="183">
        <v>2014</v>
      </c>
      <c r="E34" s="189" t="s">
        <v>3441</v>
      </c>
      <c r="F34" s="98"/>
      <c r="G34" s="96" t="s">
        <v>3471</v>
      </c>
      <c r="H34" s="96" t="s">
        <v>3465</v>
      </c>
      <c r="I34" s="95" t="s">
        <v>57</v>
      </c>
      <c r="J34" s="96" t="s">
        <v>3445</v>
      </c>
      <c r="K34" s="97" t="s">
        <v>3472</v>
      </c>
      <c r="L34" s="98"/>
      <c r="M34" s="18"/>
      <c r="N34" s="18"/>
      <c r="O34" s="18"/>
      <c r="P34" s="18"/>
      <c r="Q34" s="18"/>
      <c r="R34" s="18"/>
      <c r="S34" s="18"/>
      <c r="T34" s="18"/>
      <c r="U34" s="18"/>
      <c r="V34" s="18"/>
      <c r="W34" s="18"/>
      <c r="X34" s="18"/>
      <c r="Y34" s="18"/>
      <c r="Z34" s="18"/>
      <c r="AA34" s="18"/>
    </row>
    <row r="35" spans="1:27" ht="195">
      <c r="A35" s="81" t="s">
        <v>3455</v>
      </c>
      <c r="B35" s="52" t="s">
        <v>3473</v>
      </c>
      <c r="C35" s="45" t="s">
        <v>3449</v>
      </c>
      <c r="D35" s="49">
        <v>2014</v>
      </c>
      <c r="E35" s="190" t="s">
        <v>3441</v>
      </c>
      <c r="F35" s="47"/>
      <c r="G35" s="45" t="s">
        <v>3474</v>
      </c>
      <c r="H35" s="45" t="s">
        <v>3465</v>
      </c>
      <c r="I35" s="90" t="s">
        <v>57</v>
      </c>
      <c r="J35" s="45" t="s">
        <v>3445</v>
      </c>
      <c r="K35" s="82" t="s">
        <v>3475</v>
      </c>
      <c r="L35" s="47"/>
      <c r="M35" s="18"/>
      <c r="N35" s="18"/>
      <c r="O35" s="18"/>
      <c r="P35" s="18"/>
      <c r="Q35" s="18"/>
      <c r="R35" s="18"/>
      <c r="S35" s="18"/>
      <c r="T35" s="18"/>
      <c r="U35" s="18"/>
      <c r="V35" s="18"/>
      <c r="W35" s="18"/>
      <c r="X35" s="18"/>
      <c r="Y35" s="18"/>
      <c r="Z35" s="18"/>
      <c r="AA35" s="18"/>
    </row>
    <row r="36" spans="1:27" ht="409.6">
      <c r="A36" s="94" t="s">
        <v>3476</v>
      </c>
      <c r="B36" s="74" t="s">
        <v>3477</v>
      </c>
      <c r="C36" s="96" t="s">
        <v>3449</v>
      </c>
      <c r="D36" s="183">
        <v>2013</v>
      </c>
      <c r="E36" s="189" t="s">
        <v>3441</v>
      </c>
      <c r="F36" s="98"/>
      <c r="G36" s="96" t="s">
        <v>3478</v>
      </c>
      <c r="H36" s="96" t="s">
        <v>3479</v>
      </c>
      <c r="I36" s="95" t="s">
        <v>57</v>
      </c>
      <c r="J36" s="96" t="s">
        <v>3445</v>
      </c>
      <c r="K36" s="96" t="s">
        <v>57</v>
      </c>
      <c r="L36" s="98"/>
      <c r="M36" s="18"/>
      <c r="N36" s="18"/>
      <c r="O36" s="18"/>
      <c r="P36" s="18"/>
      <c r="Q36" s="18"/>
      <c r="R36" s="18"/>
      <c r="S36" s="18"/>
      <c r="T36" s="18"/>
      <c r="U36" s="18"/>
      <c r="V36" s="18"/>
      <c r="W36" s="18"/>
      <c r="X36" s="18"/>
      <c r="Y36" s="18"/>
      <c r="Z36" s="18"/>
      <c r="AA36" s="18"/>
    </row>
    <row r="37" spans="1:27" ht="45">
      <c r="A37" s="81" t="s">
        <v>3476</v>
      </c>
      <c r="B37" s="52" t="s">
        <v>3477</v>
      </c>
      <c r="C37" s="45" t="s">
        <v>3449</v>
      </c>
      <c r="D37" s="49">
        <v>2015</v>
      </c>
      <c r="E37" s="190" t="s">
        <v>3441</v>
      </c>
      <c r="F37" s="47"/>
      <c r="G37" s="47"/>
      <c r="H37" s="45" t="s">
        <v>3480</v>
      </c>
      <c r="I37" s="90" t="s">
        <v>57</v>
      </c>
      <c r="J37" s="45" t="s">
        <v>3445</v>
      </c>
      <c r="K37" s="45" t="s">
        <v>57</v>
      </c>
      <c r="L37" s="47"/>
      <c r="M37" s="18"/>
      <c r="N37" s="18"/>
      <c r="O37" s="18"/>
      <c r="P37" s="18"/>
      <c r="Q37" s="18"/>
      <c r="R37" s="18"/>
      <c r="S37" s="18"/>
      <c r="T37" s="18"/>
      <c r="U37" s="18"/>
      <c r="V37" s="18"/>
      <c r="W37" s="18"/>
      <c r="X37" s="18"/>
      <c r="Y37" s="18"/>
      <c r="Z37" s="18"/>
      <c r="AA37" s="18"/>
    </row>
    <row r="38" spans="1:27" ht="45">
      <c r="A38" s="94" t="s">
        <v>3476</v>
      </c>
      <c r="B38" s="74" t="s">
        <v>3477</v>
      </c>
      <c r="C38" s="96" t="s">
        <v>3449</v>
      </c>
      <c r="D38" s="183">
        <v>2015</v>
      </c>
      <c r="E38" s="189" t="s">
        <v>3441</v>
      </c>
      <c r="F38" s="98"/>
      <c r="G38" s="98"/>
      <c r="H38" s="96" t="s">
        <v>3481</v>
      </c>
      <c r="I38" s="95" t="s">
        <v>57</v>
      </c>
      <c r="J38" s="96" t="s">
        <v>3445</v>
      </c>
      <c r="K38" s="96" t="s">
        <v>57</v>
      </c>
      <c r="L38" s="98"/>
      <c r="M38" s="18"/>
      <c r="N38" s="18"/>
      <c r="O38" s="18"/>
      <c r="P38" s="18"/>
      <c r="Q38" s="18"/>
      <c r="R38" s="18"/>
      <c r="S38" s="18"/>
      <c r="T38" s="18"/>
      <c r="U38" s="18"/>
      <c r="V38" s="18"/>
      <c r="W38" s="18"/>
      <c r="X38" s="18"/>
      <c r="Y38" s="18"/>
      <c r="Z38" s="18"/>
      <c r="AA38" s="18"/>
    </row>
    <row r="39" spans="1:27" ht="75">
      <c r="A39" s="81" t="s">
        <v>3476</v>
      </c>
      <c r="B39" s="45" t="s">
        <v>3482</v>
      </c>
      <c r="C39" s="45" t="s">
        <v>3449</v>
      </c>
      <c r="D39" s="49">
        <v>2015</v>
      </c>
      <c r="E39" s="190" t="s">
        <v>3441</v>
      </c>
      <c r="F39" s="47"/>
      <c r="G39" s="47"/>
      <c r="H39" s="45" t="s">
        <v>3483</v>
      </c>
      <c r="I39" s="90" t="s">
        <v>57</v>
      </c>
      <c r="J39" s="45" t="s">
        <v>3445</v>
      </c>
      <c r="K39" s="45" t="s">
        <v>57</v>
      </c>
      <c r="L39" s="47"/>
      <c r="M39" s="18"/>
      <c r="N39" s="18"/>
      <c r="O39" s="18"/>
      <c r="P39" s="18"/>
      <c r="Q39" s="18"/>
      <c r="R39" s="18"/>
      <c r="S39" s="18"/>
      <c r="T39" s="18"/>
      <c r="U39" s="18"/>
      <c r="V39" s="18"/>
      <c r="W39" s="18"/>
      <c r="X39" s="18"/>
      <c r="Y39" s="18"/>
      <c r="Z39" s="18"/>
      <c r="AA39" s="18"/>
    </row>
    <row r="40" spans="1:27" ht="152">
      <c r="A40" s="94" t="s">
        <v>3484</v>
      </c>
      <c r="B40" s="74" t="s">
        <v>3485</v>
      </c>
      <c r="C40" s="96" t="s">
        <v>3369</v>
      </c>
      <c r="D40" s="183" t="s">
        <v>3486</v>
      </c>
      <c r="E40" s="189" t="s">
        <v>3369</v>
      </c>
      <c r="F40" s="96" t="s">
        <v>3487</v>
      </c>
      <c r="G40" s="98"/>
      <c r="H40" s="96" t="s">
        <v>3488</v>
      </c>
      <c r="I40" s="95" t="s">
        <v>57</v>
      </c>
      <c r="J40" s="96" t="s">
        <v>3373</v>
      </c>
      <c r="K40" s="97" t="s">
        <v>3489</v>
      </c>
      <c r="L40" s="98"/>
      <c r="M40" s="18"/>
      <c r="N40" s="18"/>
      <c r="O40" s="18"/>
      <c r="P40" s="18"/>
      <c r="Q40" s="18"/>
      <c r="R40" s="18"/>
      <c r="S40" s="18"/>
      <c r="T40" s="18"/>
      <c r="U40" s="18"/>
      <c r="V40" s="18"/>
      <c r="W40" s="18"/>
      <c r="X40" s="18"/>
      <c r="Y40" s="18"/>
      <c r="Z40" s="18"/>
      <c r="AA40" s="18"/>
    </row>
    <row r="41" spans="1:27" ht="210">
      <c r="A41" s="81" t="s">
        <v>3490</v>
      </c>
      <c r="B41" s="52" t="s">
        <v>3491</v>
      </c>
      <c r="C41" s="45" t="s">
        <v>3369</v>
      </c>
      <c r="D41" s="49" t="s">
        <v>3492</v>
      </c>
      <c r="E41" s="190" t="s">
        <v>3369</v>
      </c>
      <c r="F41" s="45" t="s">
        <v>3487</v>
      </c>
      <c r="G41" s="47"/>
      <c r="H41" s="45" t="s">
        <v>3493</v>
      </c>
      <c r="I41" s="90" t="s">
        <v>57</v>
      </c>
      <c r="J41" s="45" t="s">
        <v>3373</v>
      </c>
      <c r="K41" s="82" t="s">
        <v>3494</v>
      </c>
      <c r="L41" s="47"/>
      <c r="M41" s="18"/>
      <c r="N41" s="18"/>
      <c r="O41" s="18"/>
      <c r="P41" s="18"/>
      <c r="Q41" s="18"/>
      <c r="R41" s="18"/>
      <c r="S41" s="18"/>
      <c r="T41" s="18"/>
      <c r="U41" s="18"/>
      <c r="V41" s="18"/>
      <c r="W41" s="18"/>
      <c r="X41" s="18"/>
      <c r="Y41" s="18"/>
      <c r="Z41" s="18"/>
      <c r="AA41" s="18"/>
    </row>
    <row r="42" spans="1:27" ht="180">
      <c r="A42" s="94" t="s">
        <v>3495</v>
      </c>
      <c r="B42" s="74" t="s">
        <v>3496</v>
      </c>
      <c r="C42" s="96" t="s">
        <v>3369</v>
      </c>
      <c r="D42" s="185"/>
      <c r="E42" s="189" t="s">
        <v>3369</v>
      </c>
      <c r="F42" s="96" t="s">
        <v>3487</v>
      </c>
      <c r="G42" s="98"/>
      <c r="H42" s="96" t="s">
        <v>3497</v>
      </c>
      <c r="I42" s="95" t="s">
        <v>57</v>
      </c>
      <c r="J42" s="96" t="s">
        <v>3373</v>
      </c>
      <c r="K42" s="97" t="s">
        <v>3498</v>
      </c>
      <c r="L42" s="98"/>
      <c r="M42" s="18"/>
      <c r="N42" s="18"/>
      <c r="O42" s="18"/>
      <c r="P42" s="18"/>
      <c r="Q42" s="18"/>
      <c r="R42" s="18"/>
      <c r="S42" s="18"/>
      <c r="T42" s="18"/>
      <c r="U42" s="18"/>
      <c r="V42" s="18"/>
      <c r="W42" s="18"/>
      <c r="X42" s="18"/>
      <c r="Y42" s="18"/>
      <c r="Z42" s="18"/>
      <c r="AA42" s="18"/>
    </row>
    <row r="43" spans="1:27" ht="105">
      <c r="A43" s="81" t="s">
        <v>3499</v>
      </c>
      <c r="B43" s="83" t="s">
        <v>3500</v>
      </c>
      <c r="C43" s="45" t="s">
        <v>3369</v>
      </c>
      <c r="D43" s="49" t="s">
        <v>3501</v>
      </c>
      <c r="E43" s="190" t="s">
        <v>3369</v>
      </c>
      <c r="F43" s="45" t="s">
        <v>3487</v>
      </c>
      <c r="G43" s="47"/>
      <c r="H43" s="45" t="s">
        <v>3502</v>
      </c>
      <c r="I43" s="90" t="s">
        <v>57</v>
      </c>
      <c r="J43" s="45" t="s">
        <v>3373</v>
      </c>
      <c r="K43" s="82" t="s">
        <v>3503</v>
      </c>
      <c r="L43" s="47"/>
      <c r="M43" s="18"/>
      <c r="N43" s="18"/>
      <c r="O43" s="18"/>
      <c r="P43" s="18"/>
      <c r="Q43" s="18"/>
      <c r="R43" s="18"/>
      <c r="S43" s="18"/>
      <c r="T43" s="18"/>
      <c r="U43" s="18"/>
      <c r="V43" s="18"/>
      <c r="W43" s="18"/>
      <c r="X43" s="18"/>
      <c r="Y43" s="18"/>
      <c r="Z43" s="18"/>
      <c r="AA43" s="18"/>
    </row>
    <row r="44" spans="1:27" ht="225">
      <c r="A44" s="94" t="s">
        <v>3504</v>
      </c>
      <c r="B44" s="74" t="s">
        <v>3505</v>
      </c>
      <c r="C44" s="96" t="s">
        <v>3369</v>
      </c>
      <c r="D44" s="183" t="s">
        <v>3506</v>
      </c>
      <c r="E44" s="189" t="s">
        <v>3369</v>
      </c>
      <c r="F44" s="96" t="s">
        <v>3487</v>
      </c>
      <c r="G44" s="98"/>
      <c r="H44" s="96" t="s">
        <v>3507</v>
      </c>
      <c r="I44" s="95" t="s">
        <v>57</v>
      </c>
      <c r="J44" s="96" t="s">
        <v>3373</v>
      </c>
      <c r="K44" s="97" t="s">
        <v>3508</v>
      </c>
      <c r="L44" s="98"/>
      <c r="M44" s="18"/>
      <c r="N44" s="18"/>
      <c r="O44" s="18"/>
      <c r="P44" s="18"/>
      <c r="Q44" s="18"/>
      <c r="R44" s="18"/>
      <c r="S44" s="18"/>
      <c r="T44" s="18"/>
      <c r="U44" s="18"/>
      <c r="V44" s="18"/>
      <c r="W44" s="18"/>
      <c r="X44" s="18"/>
      <c r="Y44" s="18"/>
      <c r="Z44" s="18"/>
      <c r="AA44" s="18"/>
    </row>
    <row r="45" spans="1:27" ht="75">
      <c r="A45" s="81" t="s">
        <v>3509</v>
      </c>
      <c r="B45" s="52" t="s">
        <v>3510</v>
      </c>
      <c r="C45" s="45" t="s">
        <v>3369</v>
      </c>
      <c r="D45" s="49" t="s">
        <v>3511</v>
      </c>
      <c r="E45" s="190" t="s">
        <v>3369</v>
      </c>
      <c r="F45" s="45" t="s">
        <v>3487</v>
      </c>
      <c r="G45" s="47"/>
      <c r="H45" s="45" t="s">
        <v>3512</v>
      </c>
      <c r="I45" s="90" t="s">
        <v>57</v>
      </c>
      <c r="J45" s="45" t="s">
        <v>3373</v>
      </c>
      <c r="K45" s="82" t="s">
        <v>3513</v>
      </c>
      <c r="L45" s="47"/>
      <c r="M45" s="18"/>
      <c r="N45" s="18"/>
      <c r="O45" s="18"/>
      <c r="P45" s="18"/>
      <c r="Q45" s="18"/>
      <c r="R45" s="18"/>
      <c r="S45" s="18"/>
      <c r="T45" s="18"/>
      <c r="U45" s="18"/>
      <c r="V45" s="18"/>
      <c r="W45" s="18"/>
      <c r="X45" s="18"/>
      <c r="Y45" s="18"/>
      <c r="Z45" s="18"/>
      <c r="AA45" s="18"/>
    </row>
    <row r="46" spans="1:27" ht="90">
      <c r="A46" s="94" t="s">
        <v>3514</v>
      </c>
      <c r="B46" s="74" t="s">
        <v>3515</v>
      </c>
      <c r="C46" s="74" t="s">
        <v>3516</v>
      </c>
      <c r="D46" s="183" t="s">
        <v>3517</v>
      </c>
      <c r="E46" s="189" t="s">
        <v>220</v>
      </c>
      <c r="F46" s="96" t="s">
        <v>3518</v>
      </c>
      <c r="G46" s="98"/>
      <c r="H46" s="98"/>
      <c r="I46" s="99"/>
      <c r="J46" s="96" t="s">
        <v>3519</v>
      </c>
      <c r="K46" s="98"/>
      <c r="L46" s="193" t="s">
        <v>3520</v>
      </c>
      <c r="M46" s="18"/>
      <c r="N46" s="18"/>
      <c r="O46" s="18"/>
      <c r="P46" s="18"/>
      <c r="Q46" s="18"/>
      <c r="R46" s="18"/>
      <c r="S46" s="18"/>
      <c r="T46" s="18"/>
      <c r="U46" s="18"/>
      <c r="V46" s="18"/>
      <c r="W46" s="18"/>
      <c r="X46" s="18"/>
      <c r="Y46" s="18"/>
      <c r="Z46" s="18"/>
      <c r="AA46" s="18"/>
    </row>
    <row r="47" spans="1:27" ht="90">
      <c r="A47" s="81" t="s">
        <v>3521</v>
      </c>
      <c r="B47" s="83" t="s">
        <v>3522</v>
      </c>
      <c r="C47" s="52" t="s">
        <v>3516</v>
      </c>
      <c r="D47" s="49" t="s">
        <v>3517</v>
      </c>
      <c r="E47" s="190" t="s">
        <v>3523</v>
      </c>
      <c r="F47" s="45" t="s">
        <v>3524</v>
      </c>
      <c r="G47" s="47"/>
      <c r="H47" s="47"/>
      <c r="I47" s="91"/>
      <c r="J47" s="45" t="s">
        <v>3525</v>
      </c>
      <c r="K47" s="47"/>
      <c r="L47" s="84" t="s">
        <v>3520</v>
      </c>
      <c r="M47" s="18"/>
      <c r="N47" s="18"/>
      <c r="O47" s="18"/>
      <c r="P47" s="18"/>
      <c r="Q47" s="18"/>
      <c r="R47" s="18"/>
      <c r="S47" s="18"/>
      <c r="T47" s="18"/>
      <c r="U47" s="18"/>
      <c r="V47" s="18"/>
      <c r="W47" s="18"/>
      <c r="X47" s="18"/>
      <c r="Y47" s="18"/>
      <c r="Z47" s="18"/>
      <c r="AA47" s="18"/>
    </row>
    <row r="48" spans="1:27" ht="120">
      <c r="A48" s="94" t="s">
        <v>3526</v>
      </c>
      <c r="B48" s="74" t="s">
        <v>3527</v>
      </c>
      <c r="C48" s="74" t="s">
        <v>3516</v>
      </c>
      <c r="D48" s="183" t="s">
        <v>3517</v>
      </c>
      <c r="E48" s="189" t="s">
        <v>3523</v>
      </c>
      <c r="F48" s="96" t="s">
        <v>3524</v>
      </c>
      <c r="G48" s="96" t="s">
        <v>3528</v>
      </c>
      <c r="H48" s="96" t="s">
        <v>3529</v>
      </c>
      <c r="I48" s="95" t="s">
        <v>57</v>
      </c>
      <c r="J48" s="96" t="s">
        <v>3525</v>
      </c>
      <c r="K48" s="194" t="s">
        <v>3530</v>
      </c>
      <c r="L48" s="193" t="s">
        <v>3520</v>
      </c>
      <c r="M48" s="18"/>
      <c r="N48" s="18"/>
      <c r="O48" s="18"/>
      <c r="P48" s="18"/>
      <c r="Q48" s="18"/>
      <c r="R48" s="18"/>
      <c r="S48" s="18"/>
      <c r="T48" s="18"/>
      <c r="U48" s="18"/>
      <c r="V48" s="18"/>
      <c r="W48" s="18"/>
      <c r="X48" s="18"/>
      <c r="Y48" s="18"/>
      <c r="Z48" s="18"/>
      <c r="AA48" s="18"/>
    </row>
    <row r="49" spans="1:27" ht="95">
      <c r="A49" s="81" t="s">
        <v>3531</v>
      </c>
      <c r="B49" s="52" t="s">
        <v>3532</v>
      </c>
      <c r="C49" s="52" t="s">
        <v>3516</v>
      </c>
      <c r="D49" s="49" t="s">
        <v>3517</v>
      </c>
      <c r="E49" s="190" t="s">
        <v>3523</v>
      </c>
      <c r="F49" s="45" t="s">
        <v>3524</v>
      </c>
      <c r="G49" s="47"/>
      <c r="H49" s="45" t="s">
        <v>3533</v>
      </c>
      <c r="I49" s="91"/>
      <c r="J49" s="45" t="s">
        <v>3525</v>
      </c>
      <c r="K49" s="85" t="s">
        <v>3534</v>
      </c>
      <c r="L49" s="84" t="s">
        <v>3520</v>
      </c>
      <c r="M49" s="18"/>
      <c r="N49" s="18"/>
      <c r="O49" s="18"/>
      <c r="P49" s="18"/>
      <c r="Q49" s="18"/>
      <c r="R49" s="18"/>
      <c r="S49" s="18"/>
      <c r="T49" s="18"/>
      <c r="U49" s="18"/>
      <c r="V49" s="18"/>
      <c r="W49" s="18"/>
      <c r="X49" s="18"/>
      <c r="Y49" s="18"/>
      <c r="Z49" s="18"/>
      <c r="AA49" s="18"/>
    </row>
    <row r="50" spans="1:27" ht="105">
      <c r="A50" s="94" t="s">
        <v>3535</v>
      </c>
      <c r="B50" s="74" t="s">
        <v>3536</v>
      </c>
      <c r="C50" s="74" t="s">
        <v>3516</v>
      </c>
      <c r="D50" s="183" t="s">
        <v>3517</v>
      </c>
      <c r="E50" s="189" t="s">
        <v>3523</v>
      </c>
      <c r="F50" s="96" t="s">
        <v>3524</v>
      </c>
      <c r="G50" s="98" t="s">
        <v>3537</v>
      </c>
      <c r="H50" s="96" t="s">
        <v>3538</v>
      </c>
      <c r="I50" s="99"/>
      <c r="J50" s="96" t="s">
        <v>3525</v>
      </c>
      <c r="K50" s="194" t="s">
        <v>3539</v>
      </c>
      <c r="L50" s="193" t="s">
        <v>3520</v>
      </c>
      <c r="M50" s="18"/>
      <c r="N50" s="18"/>
      <c r="O50" s="18"/>
      <c r="P50" s="18"/>
      <c r="Q50" s="18"/>
      <c r="R50" s="18"/>
      <c r="S50" s="18"/>
      <c r="T50" s="18"/>
      <c r="U50" s="18"/>
      <c r="V50" s="18"/>
      <c r="W50" s="18"/>
      <c r="X50" s="18"/>
      <c r="Y50" s="18"/>
      <c r="Z50" s="18"/>
      <c r="AA50" s="18"/>
    </row>
    <row r="51" spans="1:27" ht="150">
      <c r="A51" s="81" t="s">
        <v>3540</v>
      </c>
      <c r="B51" s="52" t="s">
        <v>3541</v>
      </c>
      <c r="C51" s="52" t="s">
        <v>3516</v>
      </c>
      <c r="D51" s="49" t="s">
        <v>3517</v>
      </c>
      <c r="E51" s="190" t="s">
        <v>3523</v>
      </c>
      <c r="F51" s="47"/>
      <c r="G51" s="47"/>
      <c r="H51" s="45"/>
      <c r="I51" s="91"/>
      <c r="J51" s="45" t="s">
        <v>3525</v>
      </c>
      <c r="K51" s="83" t="s">
        <v>3542</v>
      </c>
      <c r="L51" s="84" t="s">
        <v>3520</v>
      </c>
      <c r="M51" s="18"/>
      <c r="N51" s="18"/>
      <c r="O51" s="18"/>
      <c r="P51" s="18"/>
      <c r="Q51" s="18"/>
      <c r="R51" s="18"/>
      <c r="S51" s="18"/>
      <c r="T51" s="18"/>
      <c r="U51" s="18"/>
      <c r="V51" s="18"/>
      <c r="W51" s="18"/>
      <c r="X51" s="18"/>
      <c r="Y51" s="18"/>
      <c r="Z51" s="18"/>
      <c r="AA51" s="18"/>
    </row>
    <row r="52" spans="1:27" ht="150">
      <c r="A52" s="94" t="s">
        <v>3543</v>
      </c>
      <c r="B52" s="74" t="s">
        <v>3544</v>
      </c>
      <c r="C52" s="74"/>
      <c r="D52" s="183"/>
      <c r="E52" s="189" t="s">
        <v>3523</v>
      </c>
      <c r="F52" s="195"/>
      <c r="G52" s="98"/>
      <c r="H52" s="96"/>
      <c r="I52" s="99"/>
      <c r="J52" s="96" t="s">
        <v>3525</v>
      </c>
      <c r="K52" s="196" t="s">
        <v>3545</v>
      </c>
      <c r="L52" s="193" t="s">
        <v>3520</v>
      </c>
      <c r="M52" s="18"/>
      <c r="N52" s="18"/>
      <c r="O52" s="18"/>
      <c r="P52" s="18"/>
      <c r="Q52" s="18"/>
      <c r="R52" s="18"/>
      <c r="S52" s="18"/>
      <c r="T52" s="18"/>
      <c r="U52" s="18"/>
      <c r="V52" s="18"/>
      <c r="W52" s="18"/>
      <c r="X52" s="18"/>
      <c r="Y52" s="18"/>
      <c r="Z52" s="18"/>
      <c r="AA52" s="18"/>
    </row>
    <row r="53" spans="1:27" ht="135">
      <c r="A53" s="81" t="s">
        <v>3546</v>
      </c>
      <c r="B53" s="52" t="s">
        <v>3547</v>
      </c>
      <c r="C53" s="52"/>
      <c r="D53" s="49"/>
      <c r="E53" s="190" t="s">
        <v>3523</v>
      </c>
      <c r="F53" s="86"/>
      <c r="G53" s="52" t="s">
        <v>3548</v>
      </c>
      <c r="H53" s="45"/>
      <c r="I53" s="91"/>
      <c r="J53" s="45" t="s">
        <v>3525</v>
      </c>
      <c r="K53" s="83" t="s">
        <v>3549</v>
      </c>
      <c r="L53" s="84" t="s">
        <v>3520</v>
      </c>
      <c r="M53" s="18"/>
      <c r="N53" s="18"/>
      <c r="O53" s="18"/>
      <c r="P53" s="18"/>
      <c r="Q53" s="18"/>
      <c r="R53" s="18"/>
      <c r="S53" s="18"/>
      <c r="T53" s="18"/>
      <c r="U53" s="18"/>
      <c r="V53" s="18"/>
      <c r="W53" s="18"/>
      <c r="X53" s="18"/>
      <c r="Y53" s="18"/>
      <c r="Z53" s="18"/>
      <c r="AA53" s="18"/>
    </row>
    <row r="54" spans="1:27" ht="105">
      <c r="A54" s="94" t="s">
        <v>3550</v>
      </c>
      <c r="B54" s="196" t="s">
        <v>3551</v>
      </c>
      <c r="C54" s="74" t="s">
        <v>3516</v>
      </c>
      <c r="D54" s="183" t="s">
        <v>3517</v>
      </c>
      <c r="E54" s="189" t="s">
        <v>3523</v>
      </c>
      <c r="F54" s="195"/>
      <c r="G54" s="98"/>
      <c r="H54" s="96"/>
      <c r="I54" s="99"/>
      <c r="J54" s="96" t="s">
        <v>3525</v>
      </c>
      <c r="K54" s="196" t="s">
        <v>3552</v>
      </c>
      <c r="L54" s="193" t="s">
        <v>3520</v>
      </c>
      <c r="M54" s="18"/>
      <c r="N54" s="18"/>
      <c r="O54" s="18"/>
      <c r="P54" s="18"/>
      <c r="Q54" s="18"/>
      <c r="R54" s="18"/>
      <c r="S54" s="18"/>
      <c r="T54" s="18"/>
      <c r="U54" s="18"/>
      <c r="V54" s="18"/>
      <c r="W54" s="18"/>
      <c r="X54" s="18"/>
      <c r="Y54" s="18"/>
      <c r="Z54" s="18"/>
      <c r="AA54" s="18"/>
    </row>
    <row r="55" spans="1:27" ht="90">
      <c r="A55" s="81" t="s">
        <v>3553</v>
      </c>
      <c r="B55" s="52" t="s">
        <v>3554</v>
      </c>
      <c r="C55" s="52" t="s">
        <v>3516</v>
      </c>
      <c r="D55" s="49" t="s">
        <v>3517</v>
      </c>
      <c r="E55" s="190" t="s">
        <v>3523</v>
      </c>
      <c r="F55" s="86"/>
      <c r="G55" s="47"/>
      <c r="H55" s="45"/>
      <c r="I55" s="91"/>
      <c r="J55" s="45" t="s">
        <v>3525</v>
      </c>
      <c r="K55" s="87" t="s">
        <v>3555</v>
      </c>
      <c r="L55" s="84" t="s">
        <v>3520</v>
      </c>
      <c r="M55" s="18"/>
      <c r="N55" s="18"/>
      <c r="O55" s="18"/>
      <c r="P55" s="18"/>
      <c r="Q55" s="18"/>
      <c r="R55" s="18"/>
      <c r="S55" s="18"/>
      <c r="T55" s="18"/>
      <c r="U55" s="18"/>
      <c r="V55" s="18"/>
      <c r="W55" s="18"/>
      <c r="X55" s="18"/>
      <c r="Y55" s="18"/>
      <c r="Z55" s="18"/>
      <c r="AA55" s="18"/>
    </row>
    <row r="56" spans="1:27" ht="90">
      <c r="A56" s="94" t="s">
        <v>3556</v>
      </c>
      <c r="B56" s="74" t="s">
        <v>3557</v>
      </c>
      <c r="C56" s="74" t="s">
        <v>3516</v>
      </c>
      <c r="D56" s="183" t="s">
        <v>3517</v>
      </c>
      <c r="E56" s="189" t="s">
        <v>3523</v>
      </c>
      <c r="F56" s="195"/>
      <c r="G56" s="98"/>
      <c r="H56" s="96"/>
      <c r="I56" s="99"/>
      <c r="J56" s="96" t="s">
        <v>3525</v>
      </c>
      <c r="K56" s="197" t="s">
        <v>3558</v>
      </c>
      <c r="L56" s="193" t="s">
        <v>3520</v>
      </c>
      <c r="M56" s="18"/>
      <c r="N56" s="18"/>
      <c r="O56" s="18"/>
      <c r="P56" s="18"/>
      <c r="Q56" s="18"/>
      <c r="R56" s="18"/>
      <c r="S56" s="18"/>
      <c r="T56" s="18"/>
      <c r="U56" s="18"/>
      <c r="V56" s="18"/>
      <c r="W56" s="18"/>
      <c r="X56" s="18"/>
      <c r="Y56" s="18"/>
      <c r="Z56" s="18"/>
      <c r="AA56" s="18"/>
    </row>
    <row r="57" spans="1:27" ht="133">
      <c r="A57" s="81" t="s">
        <v>3559</v>
      </c>
      <c r="B57" s="52" t="s">
        <v>3560</v>
      </c>
      <c r="C57" s="52" t="s">
        <v>3516</v>
      </c>
      <c r="D57" s="49" t="s">
        <v>3517</v>
      </c>
      <c r="E57" s="190" t="s">
        <v>3523</v>
      </c>
      <c r="F57" s="86"/>
      <c r="G57" s="47"/>
      <c r="H57" s="45"/>
      <c r="I57" s="91"/>
      <c r="J57" s="45" t="s">
        <v>3525</v>
      </c>
      <c r="K57" s="87" t="s">
        <v>3561</v>
      </c>
      <c r="L57" s="84" t="s">
        <v>3520</v>
      </c>
      <c r="M57" s="18"/>
      <c r="N57" s="18"/>
      <c r="O57" s="18"/>
      <c r="P57" s="18"/>
      <c r="Q57" s="18"/>
      <c r="R57" s="18"/>
      <c r="S57" s="18"/>
      <c r="T57" s="18"/>
      <c r="U57" s="18"/>
      <c r="V57" s="18"/>
      <c r="W57" s="18"/>
      <c r="X57" s="18"/>
      <c r="Y57" s="18"/>
      <c r="Z57" s="18"/>
      <c r="AA57" s="18"/>
    </row>
    <row r="58" spans="1:27" ht="190">
      <c r="A58" s="94" t="s">
        <v>3562</v>
      </c>
      <c r="B58" s="74" t="s">
        <v>3563</v>
      </c>
      <c r="C58" s="74"/>
      <c r="D58" s="183"/>
      <c r="E58" s="189" t="s">
        <v>3523</v>
      </c>
      <c r="F58" s="195"/>
      <c r="G58" s="98"/>
      <c r="H58" s="96"/>
      <c r="I58" s="99"/>
      <c r="J58" s="96" t="s">
        <v>3525</v>
      </c>
      <c r="K58" s="197" t="s">
        <v>3564</v>
      </c>
      <c r="L58" s="193"/>
      <c r="M58" s="18"/>
      <c r="N58" s="18"/>
      <c r="O58" s="18"/>
      <c r="P58" s="18"/>
      <c r="Q58" s="18"/>
      <c r="R58" s="18"/>
      <c r="S58" s="18"/>
      <c r="T58" s="18"/>
      <c r="U58" s="18"/>
      <c r="V58" s="18"/>
      <c r="W58" s="18"/>
      <c r="X58" s="18"/>
      <c r="Y58" s="18"/>
      <c r="Z58" s="18"/>
      <c r="AA58" s="18"/>
    </row>
    <row r="59" spans="1:27" ht="90">
      <c r="A59" s="81" t="s">
        <v>3565</v>
      </c>
      <c r="B59" s="83" t="s">
        <v>3566</v>
      </c>
      <c r="C59" s="52" t="s">
        <v>3516</v>
      </c>
      <c r="D59" s="49" t="s">
        <v>3517</v>
      </c>
      <c r="E59" s="190" t="s">
        <v>3523</v>
      </c>
      <c r="F59" s="86"/>
      <c r="G59" s="47"/>
      <c r="H59" s="45"/>
      <c r="I59" s="91"/>
      <c r="J59" s="45" t="s">
        <v>3525</v>
      </c>
      <c r="K59" s="47"/>
      <c r="L59" s="84" t="s">
        <v>3520</v>
      </c>
      <c r="M59" s="18"/>
      <c r="N59" s="18"/>
      <c r="O59" s="18"/>
      <c r="P59" s="18"/>
      <c r="Q59" s="18"/>
      <c r="R59" s="18"/>
      <c r="S59" s="18"/>
      <c r="T59" s="18"/>
      <c r="U59" s="18"/>
      <c r="V59" s="18"/>
      <c r="W59" s="18"/>
      <c r="X59" s="18"/>
      <c r="Y59" s="18"/>
      <c r="Z59" s="18"/>
      <c r="AA59" s="18"/>
    </row>
    <row r="60" spans="1:27" ht="90">
      <c r="A60" s="94" t="s">
        <v>3567</v>
      </c>
      <c r="B60" s="196" t="s">
        <v>3568</v>
      </c>
      <c r="C60" s="74" t="s">
        <v>3516</v>
      </c>
      <c r="D60" s="183" t="s">
        <v>3517</v>
      </c>
      <c r="E60" s="189" t="s">
        <v>3523</v>
      </c>
      <c r="F60" s="195"/>
      <c r="G60" s="98"/>
      <c r="H60" s="96"/>
      <c r="I60" s="99"/>
      <c r="J60" s="96" t="s">
        <v>3525</v>
      </c>
      <c r="K60" s="98"/>
      <c r="L60" s="193" t="s">
        <v>3520</v>
      </c>
      <c r="M60" s="18"/>
      <c r="N60" s="18"/>
      <c r="O60" s="18"/>
      <c r="P60" s="18"/>
      <c r="Q60" s="18"/>
      <c r="R60" s="18"/>
      <c r="S60" s="18"/>
      <c r="T60" s="18"/>
      <c r="U60" s="18"/>
      <c r="V60" s="18"/>
      <c r="W60" s="18"/>
      <c r="X60" s="18"/>
      <c r="Y60" s="18"/>
      <c r="Z60" s="18"/>
      <c r="AA60" s="18"/>
    </row>
    <row r="61" spans="1:27" ht="76">
      <c r="A61" s="81" t="s">
        <v>3569</v>
      </c>
      <c r="B61" s="52"/>
      <c r="C61" s="52"/>
      <c r="D61" s="186"/>
      <c r="E61" s="190" t="s">
        <v>3523</v>
      </c>
      <c r="F61" s="47"/>
      <c r="G61" s="47"/>
      <c r="H61" s="45"/>
      <c r="I61" s="91"/>
      <c r="J61" s="45" t="s">
        <v>3525</v>
      </c>
      <c r="K61" s="47"/>
      <c r="L61" s="88" t="s">
        <v>3570</v>
      </c>
      <c r="M61" s="18"/>
      <c r="N61" s="18"/>
      <c r="O61" s="18"/>
      <c r="P61" s="18"/>
      <c r="Q61" s="18"/>
      <c r="R61" s="18"/>
      <c r="S61" s="18"/>
      <c r="T61" s="18"/>
      <c r="U61" s="18"/>
      <c r="V61" s="18"/>
      <c r="W61" s="18"/>
      <c r="X61" s="18"/>
      <c r="Y61" s="18"/>
      <c r="Z61" s="18"/>
      <c r="AA61" s="18"/>
    </row>
    <row r="62" spans="1:27" ht="57">
      <c r="A62" s="94" t="s">
        <v>3571</v>
      </c>
      <c r="B62" s="74"/>
      <c r="C62" s="74"/>
      <c r="D62" s="185"/>
      <c r="E62" s="189" t="s">
        <v>3523</v>
      </c>
      <c r="F62" s="98"/>
      <c r="G62" s="98"/>
      <c r="H62" s="96"/>
      <c r="I62" s="99"/>
      <c r="J62" s="96" t="s">
        <v>3525</v>
      </c>
      <c r="K62" s="98"/>
      <c r="L62" s="198" t="s">
        <v>3570</v>
      </c>
      <c r="M62" s="18"/>
      <c r="N62" s="18"/>
      <c r="O62" s="18"/>
      <c r="P62" s="18"/>
      <c r="Q62" s="18"/>
      <c r="R62" s="18"/>
      <c r="S62" s="18"/>
      <c r="T62" s="18"/>
      <c r="U62" s="18"/>
      <c r="V62" s="18"/>
      <c r="W62" s="18"/>
      <c r="X62" s="18"/>
      <c r="Y62" s="18"/>
      <c r="Z62" s="18"/>
      <c r="AA62" s="18"/>
    </row>
    <row r="63" spans="1:27" ht="57">
      <c r="A63" s="81" t="s">
        <v>3572</v>
      </c>
      <c r="B63" s="52"/>
      <c r="C63" s="52"/>
      <c r="D63" s="186"/>
      <c r="E63" s="190" t="s">
        <v>3523</v>
      </c>
      <c r="F63" s="47"/>
      <c r="G63" s="47"/>
      <c r="H63" s="45"/>
      <c r="I63" s="91"/>
      <c r="J63" s="45" t="s">
        <v>3525</v>
      </c>
      <c r="K63" s="47"/>
      <c r="L63" s="88" t="s">
        <v>3570</v>
      </c>
      <c r="M63" s="18"/>
      <c r="N63" s="18"/>
      <c r="O63" s="18"/>
      <c r="P63" s="18"/>
      <c r="Q63" s="18"/>
      <c r="R63" s="18"/>
      <c r="S63" s="18"/>
      <c r="T63" s="18"/>
      <c r="U63" s="18"/>
      <c r="V63" s="18"/>
      <c r="W63" s="18"/>
      <c r="X63" s="18"/>
      <c r="Y63" s="18"/>
      <c r="Z63" s="18"/>
      <c r="AA63" s="18"/>
    </row>
    <row r="64" spans="1:27" ht="95">
      <c r="A64" s="94" t="s">
        <v>3573</v>
      </c>
      <c r="B64" s="74"/>
      <c r="C64" s="74"/>
      <c r="D64" s="185"/>
      <c r="E64" s="189" t="s">
        <v>3523</v>
      </c>
      <c r="F64" s="98"/>
      <c r="G64" s="98"/>
      <c r="H64" s="96"/>
      <c r="I64" s="99"/>
      <c r="J64" s="96" t="s">
        <v>3525</v>
      </c>
      <c r="K64" s="98"/>
      <c r="L64" s="198" t="s">
        <v>3570</v>
      </c>
      <c r="M64" s="18"/>
      <c r="N64" s="18"/>
      <c r="O64" s="18"/>
      <c r="P64" s="18"/>
      <c r="Q64" s="18"/>
      <c r="R64" s="18"/>
      <c r="S64" s="18"/>
      <c r="T64" s="18"/>
      <c r="U64" s="18"/>
      <c r="V64" s="18"/>
      <c r="W64" s="18"/>
      <c r="X64" s="18"/>
      <c r="Y64" s="18"/>
      <c r="Z64" s="18"/>
      <c r="AA64" s="18"/>
    </row>
    <row r="65" spans="1:27" ht="95">
      <c r="A65" s="81" t="s">
        <v>3574</v>
      </c>
      <c r="B65" s="52"/>
      <c r="C65" s="47"/>
      <c r="D65" s="186"/>
      <c r="E65" s="190" t="s">
        <v>3523</v>
      </c>
      <c r="F65" s="47"/>
      <c r="G65" s="47"/>
      <c r="H65" s="45"/>
      <c r="I65" s="91"/>
      <c r="J65" s="45" t="s">
        <v>3525</v>
      </c>
      <c r="K65" s="47"/>
      <c r="L65" s="88" t="s">
        <v>3570</v>
      </c>
      <c r="M65" s="18"/>
      <c r="N65" s="18"/>
      <c r="O65" s="18"/>
      <c r="P65" s="18"/>
      <c r="Q65" s="18"/>
      <c r="R65" s="18"/>
      <c r="S65" s="18"/>
      <c r="T65" s="18"/>
      <c r="U65" s="18"/>
      <c r="V65" s="18"/>
      <c r="W65" s="18"/>
      <c r="X65" s="18"/>
      <c r="Y65" s="18"/>
      <c r="Z65" s="18"/>
      <c r="AA65" s="18"/>
    </row>
    <row r="66" spans="1:27" ht="57">
      <c r="A66" s="94" t="s">
        <v>3575</v>
      </c>
      <c r="B66" s="74"/>
      <c r="C66" s="98"/>
      <c r="D66" s="185"/>
      <c r="E66" s="189" t="s">
        <v>3523</v>
      </c>
      <c r="F66" s="98"/>
      <c r="G66" s="98"/>
      <c r="H66" s="96"/>
      <c r="I66" s="99"/>
      <c r="J66" s="96" t="s">
        <v>3525</v>
      </c>
      <c r="K66" s="98"/>
      <c r="L66" s="198" t="s">
        <v>3570</v>
      </c>
      <c r="M66" s="18"/>
      <c r="N66" s="18"/>
      <c r="O66" s="18"/>
      <c r="P66" s="18"/>
      <c r="Q66" s="18"/>
      <c r="R66" s="18"/>
      <c r="S66" s="18"/>
      <c r="T66" s="18"/>
      <c r="U66" s="18"/>
      <c r="V66" s="18"/>
      <c r="W66" s="18"/>
      <c r="X66" s="18"/>
      <c r="Y66" s="18"/>
      <c r="Z66" s="18"/>
      <c r="AA66" s="18"/>
    </row>
    <row r="67" spans="1:27" ht="45">
      <c r="A67" s="81" t="s">
        <v>3576</v>
      </c>
      <c r="B67" s="86" t="s">
        <v>3577</v>
      </c>
      <c r="C67" s="47"/>
      <c r="D67" s="186"/>
      <c r="E67" s="190" t="s">
        <v>3523</v>
      </c>
      <c r="F67" s="47"/>
      <c r="G67" s="47"/>
      <c r="H67" s="45"/>
      <c r="I67" s="91"/>
      <c r="J67" s="45" t="s">
        <v>3525</v>
      </c>
      <c r="K67" s="47"/>
      <c r="L67" s="47" t="s">
        <v>3578</v>
      </c>
      <c r="M67" s="18"/>
      <c r="N67" s="18"/>
      <c r="O67" s="18"/>
      <c r="P67" s="18"/>
      <c r="Q67" s="18"/>
      <c r="R67" s="18"/>
      <c r="S67" s="18"/>
      <c r="T67" s="18"/>
      <c r="U67" s="18"/>
      <c r="V67" s="18"/>
      <c r="W67" s="18"/>
      <c r="X67" s="18"/>
      <c r="Y67" s="18"/>
      <c r="Z67" s="18"/>
      <c r="AA67" s="18"/>
    </row>
    <row r="68" spans="1:27" ht="57">
      <c r="A68" s="94" t="s">
        <v>3579</v>
      </c>
      <c r="B68" s="195" t="s">
        <v>3580</v>
      </c>
      <c r="C68" s="98"/>
      <c r="D68" s="185"/>
      <c r="E68" s="189" t="s">
        <v>3523</v>
      </c>
      <c r="F68" s="98"/>
      <c r="G68" s="98"/>
      <c r="H68" s="96"/>
      <c r="I68" s="99"/>
      <c r="J68" s="96" t="s">
        <v>3525</v>
      </c>
      <c r="K68" s="98"/>
      <c r="L68" s="98" t="s">
        <v>3578</v>
      </c>
      <c r="M68" s="18"/>
      <c r="N68" s="18"/>
      <c r="O68" s="18"/>
      <c r="P68" s="18"/>
      <c r="Q68" s="18"/>
      <c r="R68" s="18"/>
      <c r="S68" s="18"/>
      <c r="T68" s="18"/>
      <c r="U68" s="18"/>
      <c r="V68" s="18"/>
      <c r="W68" s="18"/>
      <c r="X68" s="18"/>
      <c r="Y68" s="18"/>
      <c r="Z68" s="18"/>
      <c r="AA68" s="18"/>
    </row>
    <row r="69" spans="1:27" ht="45">
      <c r="A69" s="81" t="s">
        <v>3581</v>
      </c>
      <c r="B69" s="86" t="s">
        <v>3582</v>
      </c>
      <c r="C69" s="47"/>
      <c r="D69" s="186"/>
      <c r="E69" s="190" t="s">
        <v>3523</v>
      </c>
      <c r="F69" s="47"/>
      <c r="G69" s="47"/>
      <c r="H69" s="45"/>
      <c r="I69" s="91"/>
      <c r="J69" s="45" t="s">
        <v>3525</v>
      </c>
      <c r="K69" s="47"/>
      <c r="L69" s="47" t="s">
        <v>3578</v>
      </c>
      <c r="M69" s="18"/>
      <c r="N69" s="18"/>
      <c r="O69" s="18"/>
      <c r="P69" s="18"/>
      <c r="Q69" s="18"/>
      <c r="R69" s="18"/>
      <c r="S69" s="18"/>
      <c r="T69" s="18"/>
      <c r="U69" s="18"/>
      <c r="V69" s="18"/>
      <c r="W69" s="18"/>
      <c r="X69" s="18"/>
      <c r="Y69" s="18"/>
      <c r="Z69" s="18"/>
      <c r="AA69" s="18"/>
    </row>
    <row r="70" spans="1:27" ht="190">
      <c r="A70" s="94" t="s">
        <v>3583</v>
      </c>
      <c r="B70" s="195" t="s">
        <v>3584</v>
      </c>
      <c r="C70" s="98"/>
      <c r="D70" s="185"/>
      <c r="E70" s="189" t="s">
        <v>3523</v>
      </c>
      <c r="F70" s="98"/>
      <c r="G70" s="98"/>
      <c r="H70" s="96"/>
      <c r="I70" s="99"/>
      <c r="J70" s="96" t="s">
        <v>3525</v>
      </c>
      <c r="K70" s="98"/>
      <c r="L70" s="98" t="s">
        <v>3578</v>
      </c>
      <c r="M70" s="18"/>
      <c r="N70" s="18"/>
      <c r="O70" s="18"/>
      <c r="P70" s="18"/>
      <c r="Q70" s="18"/>
      <c r="R70" s="18"/>
      <c r="S70" s="18"/>
      <c r="T70" s="18"/>
      <c r="U70" s="18"/>
      <c r="V70" s="18"/>
      <c r="W70" s="18"/>
      <c r="X70" s="18"/>
      <c r="Y70" s="18"/>
      <c r="Z70" s="18"/>
      <c r="AA70" s="18"/>
    </row>
    <row r="71" spans="1:27" ht="57">
      <c r="A71" s="81" t="s">
        <v>3585</v>
      </c>
      <c r="B71" s="86" t="s">
        <v>3586</v>
      </c>
      <c r="C71" s="47"/>
      <c r="D71" s="186"/>
      <c r="E71" s="190" t="s">
        <v>3523</v>
      </c>
      <c r="F71" s="47"/>
      <c r="G71" s="47"/>
      <c r="H71" s="45"/>
      <c r="I71" s="91"/>
      <c r="J71" s="45" t="s">
        <v>3525</v>
      </c>
      <c r="K71" s="47"/>
      <c r="L71" s="47" t="s">
        <v>3578</v>
      </c>
      <c r="M71" s="18"/>
      <c r="N71" s="18"/>
      <c r="O71" s="18"/>
      <c r="P71" s="18"/>
      <c r="Q71" s="18"/>
      <c r="R71" s="18"/>
      <c r="S71" s="18"/>
      <c r="T71" s="18"/>
      <c r="U71" s="18"/>
      <c r="V71" s="18"/>
      <c r="W71" s="18"/>
      <c r="X71" s="18"/>
      <c r="Y71" s="18"/>
      <c r="Z71" s="18"/>
      <c r="AA71" s="18"/>
    </row>
    <row r="72" spans="1:27" ht="45">
      <c r="A72" s="94" t="s">
        <v>3587</v>
      </c>
      <c r="B72" s="195" t="s">
        <v>3588</v>
      </c>
      <c r="C72" s="98"/>
      <c r="D72" s="185"/>
      <c r="E72" s="189" t="s">
        <v>3523</v>
      </c>
      <c r="F72" s="98"/>
      <c r="G72" s="98"/>
      <c r="H72" s="96"/>
      <c r="I72" s="99"/>
      <c r="J72" s="96" t="s">
        <v>3525</v>
      </c>
      <c r="K72" s="98"/>
      <c r="L72" s="98" t="s">
        <v>3578</v>
      </c>
      <c r="M72" s="18"/>
      <c r="N72" s="18"/>
      <c r="O72" s="18"/>
      <c r="P72" s="18"/>
      <c r="Q72" s="18"/>
      <c r="R72" s="18"/>
      <c r="S72" s="18"/>
      <c r="T72" s="18"/>
      <c r="U72" s="18"/>
      <c r="V72" s="18"/>
      <c r="W72" s="18"/>
      <c r="X72" s="18"/>
      <c r="Y72" s="18"/>
      <c r="Z72" s="18"/>
      <c r="AA72" s="18"/>
    </row>
    <row r="73" spans="1:27" ht="57">
      <c r="A73" s="200" t="s">
        <v>3589</v>
      </c>
      <c r="B73" s="201" t="s">
        <v>3590</v>
      </c>
      <c r="C73" s="202"/>
      <c r="D73" s="203"/>
      <c r="E73" s="204" t="s">
        <v>3523</v>
      </c>
      <c r="F73" s="202"/>
      <c r="G73" s="202"/>
      <c r="H73" s="205"/>
      <c r="I73" s="206"/>
      <c r="J73" s="205" t="s">
        <v>3525</v>
      </c>
      <c r="K73" s="202"/>
      <c r="L73" s="202" t="s">
        <v>3578</v>
      </c>
      <c r="M73" s="18"/>
      <c r="N73" s="18"/>
      <c r="O73" s="18"/>
      <c r="P73" s="18"/>
      <c r="Q73" s="18"/>
      <c r="R73" s="18"/>
      <c r="S73" s="18"/>
      <c r="T73" s="18"/>
      <c r="U73" s="18"/>
      <c r="V73" s="18"/>
      <c r="W73" s="18"/>
      <c r="X73" s="18"/>
      <c r="Y73" s="18"/>
      <c r="Z73" s="18"/>
      <c r="AA73" s="18"/>
    </row>
    <row r="74" spans="1:27" ht="45">
      <c r="A74" s="94" t="s">
        <v>3591</v>
      </c>
      <c r="B74" s="98" t="s">
        <v>3592</v>
      </c>
      <c r="C74" s="98"/>
      <c r="D74" s="185"/>
      <c r="E74" s="189" t="s">
        <v>3523</v>
      </c>
      <c r="F74" s="98"/>
      <c r="G74" s="98"/>
      <c r="H74" s="96"/>
      <c r="I74" s="99"/>
      <c r="J74" s="96" t="s">
        <v>3525</v>
      </c>
      <c r="K74" s="98"/>
      <c r="L74" s="98" t="s">
        <v>3578</v>
      </c>
      <c r="M74" s="18"/>
      <c r="N74" s="18"/>
      <c r="O74" s="18"/>
      <c r="P74" s="18"/>
      <c r="Q74" s="18"/>
      <c r="R74" s="18"/>
      <c r="S74" s="18"/>
      <c r="T74" s="18"/>
      <c r="U74" s="18"/>
      <c r="V74" s="18"/>
      <c r="W74" s="18"/>
      <c r="X74" s="18"/>
      <c r="Y74" s="18"/>
      <c r="Z74" s="18"/>
      <c r="AA74" s="18"/>
    </row>
    <row r="75" spans="1:27" ht="45">
      <c r="A75" s="81" t="s">
        <v>3593</v>
      </c>
      <c r="B75" s="86" t="s">
        <v>3594</v>
      </c>
      <c r="C75" s="47"/>
      <c r="D75" s="186"/>
      <c r="E75" s="190" t="s">
        <v>3523</v>
      </c>
      <c r="F75" s="47"/>
      <c r="G75" s="47"/>
      <c r="H75" s="45"/>
      <c r="I75" s="91"/>
      <c r="J75" s="45" t="s">
        <v>3525</v>
      </c>
      <c r="K75" s="47"/>
      <c r="L75" s="47" t="s">
        <v>3578</v>
      </c>
      <c r="M75" s="18"/>
      <c r="N75" s="18"/>
      <c r="O75" s="18"/>
      <c r="P75" s="18"/>
      <c r="Q75" s="18"/>
      <c r="R75" s="18"/>
      <c r="S75" s="18"/>
      <c r="T75" s="18"/>
      <c r="U75" s="18"/>
      <c r="V75" s="18"/>
      <c r="W75" s="18"/>
      <c r="X75" s="18"/>
      <c r="Y75" s="18"/>
      <c r="Z75" s="18"/>
      <c r="AA75" s="18"/>
    </row>
    <row r="76" spans="1:27" ht="57">
      <c r="A76" s="94" t="s">
        <v>3595</v>
      </c>
      <c r="B76" s="195" t="s">
        <v>3596</v>
      </c>
      <c r="C76" s="98"/>
      <c r="D76" s="185"/>
      <c r="E76" s="189" t="s">
        <v>3523</v>
      </c>
      <c r="F76" s="98"/>
      <c r="G76" s="98"/>
      <c r="H76" s="96"/>
      <c r="I76" s="99"/>
      <c r="J76" s="96" t="s">
        <v>3525</v>
      </c>
      <c r="K76" s="98"/>
      <c r="L76" s="98" t="s">
        <v>3578</v>
      </c>
      <c r="M76" s="18"/>
      <c r="N76" s="18"/>
      <c r="O76" s="18"/>
      <c r="P76" s="18"/>
      <c r="Q76" s="18"/>
      <c r="R76" s="18"/>
      <c r="S76" s="18"/>
      <c r="T76" s="18"/>
      <c r="U76" s="18"/>
      <c r="V76" s="18"/>
      <c r="W76" s="18"/>
      <c r="X76" s="18"/>
      <c r="Y76" s="18"/>
      <c r="Z76" s="18"/>
      <c r="AA76" s="18"/>
    </row>
    <row r="77" spans="1:27" ht="45">
      <c r="A77" s="81" t="s">
        <v>3597</v>
      </c>
      <c r="B77" s="86" t="s">
        <v>3598</v>
      </c>
      <c r="C77" s="47"/>
      <c r="D77" s="186"/>
      <c r="E77" s="190" t="s">
        <v>3523</v>
      </c>
      <c r="F77" s="47"/>
      <c r="G77" s="47"/>
      <c r="H77" s="45"/>
      <c r="I77" s="91"/>
      <c r="J77" s="45" t="s">
        <v>3525</v>
      </c>
      <c r="K77" s="47"/>
      <c r="L77" s="47" t="s">
        <v>3578</v>
      </c>
      <c r="M77" s="18"/>
      <c r="N77" s="18"/>
      <c r="O77" s="18"/>
      <c r="P77" s="18"/>
      <c r="Q77" s="18"/>
      <c r="R77" s="18"/>
      <c r="S77" s="18"/>
      <c r="T77" s="18"/>
      <c r="U77" s="18"/>
      <c r="V77" s="18"/>
      <c r="W77" s="18"/>
      <c r="X77" s="18"/>
      <c r="Y77" s="18"/>
      <c r="Z77" s="18"/>
      <c r="AA77" s="18"/>
    </row>
    <row r="78" spans="1:27" ht="45">
      <c r="A78" s="94" t="s">
        <v>3599</v>
      </c>
      <c r="B78" s="195" t="s">
        <v>3600</v>
      </c>
      <c r="C78" s="98"/>
      <c r="D78" s="185"/>
      <c r="E78" s="189" t="s">
        <v>3523</v>
      </c>
      <c r="F78" s="98"/>
      <c r="G78" s="98"/>
      <c r="H78" s="96"/>
      <c r="I78" s="99"/>
      <c r="J78" s="96" t="s">
        <v>3525</v>
      </c>
      <c r="K78" s="98"/>
      <c r="L78" s="98" t="s">
        <v>3578</v>
      </c>
      <c r="M78" s="18"/>
      <c r="N78" s="18"/>
      <c r="O78" s="18"/>
      <c r="P78" s="18"/>
      <c r="Q78" s="18"/>
      <c r="R78" s="18"/>
      <c r="S78" s="18"/>
      <c r="T78" s="18"/>
      <c r="U78" s="18"/>
      <c r="V78" s="18"/>
      <c r="W78" s="18"/>
      <c r="X78" s="18"/>
      <c r="Y78" s="18"/>
      <c r="Z78" s="18"/>
      <c r="AA78" s="18"/>
    </row>
    <row r="79" spans="1:27" ht="45">
      <c r="A79" s="81" t="s">
        <v>3601</v>
      </c>
      <c r="B79" s="86" t="s">
        <v>3602</v>
      </c>
      <c r="C79" s="47"/>
      <c r="D79" s="186"/>
      <c r="E79" s="190" t="s">
        <v>3523</v>
      </c>
      <c r="F79" s="47"/>
      <c r="G79" s="47"/>
      <c r="H79" s="45"/>
      <c r="I79" s="91"/>
      <c r="J79" s="45" t="s">
        <v>3525</v>
      </c>
      <c r="K79" s="47"/>
      <c r="L79" s="47" t="s">
        <v>3578</v>
      </c>
      <c r="M79" s="18"/>
      <c r="N79" s="18"/>
      <c r="O79" s="18"/>
      <c r="P79" s="18"/>
      <c r="Q79" s="18"/>
      <c r="R79" s="18"/>
      <c r="S79" s="18"/>
      <c r="T79" s="18"/>
      <c r="U79" s="18"/>
      <c r="V79" s="18"/>
      <c r="W79" s="18"/>
      <c r="X79" s="18"/>
      <c r="Y79" s="18"/>
      <c r="Z79" s="18"/>
      <c r="AA79" s="18"/>
    </row>
    <row r="80" spans="1:27" ht="45">
      <c r="A80" s="94" t="s">
        <v>3603</v>
      </c>
      <c r="B80" s="195" t="s">
        <v>3604</v>
      </c>
      <c r="C80" s="98"/>
      <c r="D80" s="185"/>
      <c r="E80" s="189" t="s">
        <v>3523</v>
      </c>
      <c r="F80" s="98"/>
      <c r="G80" s="98"/>
      <c r="H80" s="96"/>
      <c r="I80" s="99"/>
      <c r="J80" s="96" t="s">
        <v>3525</v>
      </c>
      <c r="K80" s="98"/>
      <c r="L80" s="98" t="s">
        <v>3578</v>
      </c>
      <c r="M80" s="18"/>
      <c r="N80" s="18"/>
      <c r="O80" s="18"/>
      <c r="P80" s="18"/>
      <c r="Q80" s="18"/>
      <c r="R80" s="18"/>
      <c r="S80" s="18"/>
      <c r="T80" s="18"/>
      <c r="U80" s="18"/>
      <c r="V80" s="18"/>
      <c r="W80" s="18"/>
      <c r="X80" s="18"/>
      <c r="Y80" s="18"/>
      <c r="Z80" s="18"/>
      <c r="AA80" s="18"/>
    </row>
    <row r="81" spans="1:27" ht="76">
      <c r="A81" s="81" t="s">
        <v>3605</v>
      </c>
      <c r="B81" s="47"/>
      <c r="C81" s="47"/>
      <c r="D81" s="186"/>
      <c r="E81" s="190" t="s">
        <v>3523</v>
      </c>
      <c r="F81" s="47"/>
      <c r="G81" s="47"/>
      <c r="H81" s="45"/>
      <c r="I81" s="91"/>
      <c r="J81" s="45" t="s">
        <v>3525</v>
      </c>
      <c r="K81" s="87" t="s">
        <v>3606</v>
      </c>
      <c r="L81" s="89" t="s">
        <v>3607</v>
      </c>
      <c r="M81" s="18"/>
      <c r="N81" s="18"/>
      <c r="O81" s="18"/>
      <c r="P81" s="18"/>
      <c r="Q81" s="18"/>
      <c r="R81" s="18"/>
      <c r="S81" s="18"/>
      <c r="T81" s="18"/>
      <c r="U81" s="18"/>
      <c r="V81" s="18"/>
      <c r="W81" s="18"/>
      <c r="X81" s="18"/>
      <c r="Y81" s="18"/>
      <c r="Z81" s="18"/>
      <c r="AA81" s="18"/>
    </row>
    <row r="82" spans="1:27" ht="95">
      <c r="A82" s="94" t="s">
        <v>3608</v>
      </c>
      <c r="B82" s="98"/>
      <c r="C82" s="98"/>
      <c r="D82" s="185"/>
      <c r="E82" s="189" t="s">
        <v>3523</v>
      </c>
      <c r="F82" s="98"/>
      <c r="G82" s="98"/>
      <c r="H82" s="96"/>
      <c r="I82" s="99"/>
      <c r="J82" s="96" t="s">
        <v>3525</v>
      </c>
      <c r="K82" s="197" t="s">
        <v>3609</v>
      </c>
      <c r="L82" s="199"/>
      <c r="M82" s="18"/>
      <c r="N82" s="18"/>
      <c r="O82" s="18"/>
      <c r="P82" s="18"/>
      <c r="Q82" s="18"/>
      <c r="R82" s="18"/>
      <c r="S82" s="18"/>
      <c r="T82" s="18"/>
      <c r="U82" s="18"/>
      <c r="V82" s="18"/>
      <c r="W82" s="18"/>
      <c r="X82" s="18"/>
      <c r="Y82" s="18"/>
      <c r="Z82" s="18"/>
      <c r="AA82" s="18"/>
    </row>
    <row r="83" spans="1:27" ht="95">
      <c r="A83" s="81" t="s">
        <v>3610</v>
      </c>
      <c r="B83" s="47"/>
      <c r="C83" s="47"/>
      <c r="D83" s="186"/>
      <c r="E83" s="190" t="s">
        <v>3523</v>
      </c>
      <c r="F83" s="47"/>
      <c r="G83" s="47"/>
      <c r="H83" s="45"/>
      <c r="I83" s="91"/>
      <c r="J83" s="45" t="s">
        <v>3525</v>
      </c>
      <c r="K83" s="87" t="s">
        <v>3606</v>
      </c>
      <c r="L83" s="89" t="s">
        <v>3607</v>
      </c>
      <c r="M83" s="18"/>
      <c r="N83" s="18"/>
      <c r="O83" s="18"/>
      <c r="P83" s="18"/>
      <c r="Q83" s="18"/>
      <c r="R83" s="18"/>
      <c r="S83" s="18"/>
      <c r="T83" s="18"/>
      <c r="U83" s="18"/>
      <c r="V83" s="18"/>
      <c r="W83" s="18"/>
      <c r="X83" s="18"/>
      <c r="Y83" s="18"/>
      <c r="Z83" s="18"/>
      <c r="AA83" s="18"/>
    </row>
    <row r="84" spans="1:27" ht="57">
      <c r="A84" s="94" t="s">
        <v>3611</v>
      </c>
      <c r="B84" s="98"/>
      <c r="C84" s="98"/>
      <c r="D84" s="185"/>
      <c r="E84" s="189" t="s">
        <v>3523</v>
      </c>
      <c r="F84" s="98"/>
      <c r="G84" s="98"/>
      <c r="H84" s="96"/>
      <c r="I84" s="99"/>
      <c r="J84" s="96" t="s">
        <v>3525</v>
      </c>
      <c r="K84" s="197" t="s">
        <v>3612</v>
      </c>
      <c r="L84" s="199" t="s">
        <v>3607</v>
      </c>
      <c r="M84" s="18"/>
      <c r="N84" s="18"/>
      <c r="O84" s="18"/>
      <c r="P84" s="18"/>
      <c r="Q84" s="18"/>
      <c r="R84" s="18"/>
      <c r="S84" s="18"/>
      <c r="T84" s="18"/>
      <c r="U84" s="18"/>
      <c r="V84" s="18"/>
      <c r="W84" s="18"/>
      <c r="X84" s="18"/>
      <c r="Y84" s="18"/>
      <c r="Z84" s="18"/>
      <c r="AA84" s="18"/>
    </row>
    <row r="85" spans="1:27" ht="95">
      <c r="A85" s="81" t="s">
        <v>3613</v>
      </c>
      <c r="B85" s="47"/>
      <c r="C85" s="47"/>
      <c r="D85" s="186"/>
      <c r="E85" s="190" t="s">
        <v>3523</v>
      </c>
      <c r="F85" s="47"/>
      <c r="G85" s="47"/>
      <c r="H85" s="45"/>
      <c r="I85" s="91"/>
      <c r="J85" s="45" t="s">
        <v>3525</v>
      </c>
      <c r="K85" s="87" t="s">
        <v>3614</v>
      </c>
      <c r="L85" s="89" t="s">
        <v>3607</v>
      </c>
      <c r="M85" s="18"/>
      <c r="N85" s="18"/>
      <c r="O85" s="18"/>
      <c r="P85" s="18"/>
      <c r="Q85" s="18"/>
      <c r="R85" s="18"/>
      <c r="S85" s="18"/>
      <c r="T85" s="18"/>
      <c r="U85" s="18"/>
      <c r="V85" s="18"/>
      <c r="W85" s="18"/>
      <c r="X85" s="18"/>
      <c r="Y85" s="18"/>
      <c r="Z85" s="18"/>
      <c r="AA85" s="18"/>
    </row>
    <row r="86" spans="1:27" ht="95">
      <c r="A86" s="94" t="s">
        <v>3615</v>
      </c>
      <c r="B86" s="98"/>
      <c r="C86" s="98"/>
      <c r="D86" s="185"/>
      <c r="E86" s="189" t="s">
        <v>3523</v>
      </c>
      <c r="F86" s="98"/>
      <c r="G86" s="98"/>
      <c r="H86" s="96"/>
      <c r="I86" s="99"/>
      <c r="J86" s="96" t="s">
        <v>3525</v>
      </c>
      <c r="K86" s="197" t="s">
        <v>3616</v>
      </c>
      <c r="L86" s="199" t="s">
        <v>3607</v>
      </c>
      <c r="M86" s="18"/>
      <c r="N86" s="18"/>
      <c r="O86" s="18"/>
      <c r="P86" s="18"/>
      <c r="Q86" s="18"/>
      <c r="R86" s="18"/>
      <c r="S86" s="18"/>
      <c r="T86" s="18"/>
      <c r="U86" s="18"/>
      <c r="V86" s="18"/>
      <c r="W86" s="18"/>
      <c r="X86" s="18"/>
      <c r="Y86" s="18"/>
      <c r="Z86" s="18"/>
      <c r="AA86" s="18"/>
    </row>
    <row r="87" spans="1:27" ht="45">
      <c r="A87" s="81" t="s">
        <v>3617</v>
      </c>
      <c r="B87" s="47"/>
      <c r="C87" s="47"/>
      <c r="D87" s="186"/>
      <c r="E87" s="190" t="s">
        <v>3523</v>
      </c>
      <c r="F87" s="47"/>
      <c r="G87" s="47"/>
      <c r="H87" s="45"/>
      <c r="I87" s="91"/>
      <c r="J87" s="45" t="s">
        <v>3525</v>
      </c>
      <c r="K87" s="87" t="s">
        <v>3618</v>
      </c>
      <c r="L87" s="89" t="s">
        <v>3607</v>
      </c>
      <c r="M87" s="18"/>
      <c r="N87" s="18"/>
      <c r="O87" s="18"/>
      <c r="P87" s="18"/>
      <c r="Q87" s="18"/>
      <c r="R87" s="18"/>
      <c r="S87" s="18"/>
      <c r="T87" s="18"/>
      <c r="U87" s="18"/>
      <c r="V87" s="18"/>
      <c r="W87" s="18"/>
      <c r="X87" s="18"/>
      <c r="Y87" s="18"/>
      <c r="Z87" s="18"/>
      <c r="AA87" s="18"/>
    </row>
    <row r="88" spans="1:27" ht="114">
      <c r="A88" s="94" t="s">
        <v>3619</v>
      </c>
      <c r="B88" s="98"/>
      <c r="C88" s="98"/>
      <c r="D88" s="185"/>
      <c r="E88" s="189" t="s">
        <v>3523</v>
      </c>
      <c r="F88" s="98"/>
      <c r="G88" s="98"/>
      <c r="H88" s="96"/>
      <c r="I88" s="99"/>
      <c r="J88" s="96" t="s">
        <v>3525</v>
      </c>
      <c r="K88" s="197" t="s">
        <v>3620</v>
      </c>
      <c r="L88" s="199" t="s">
        <v>3607</v>
      </c>
      <c r="M88" s="18"/>
      <c r="N88" s="18"/>
      <c r="O88" s="18"/>
      <c r="P88" s="18"/>
      <c r="Q88" s="18"/>
      <c r="R88" s="18"/>
      <c r="S88" s="18"/>
      <c r="T88" s="18"/>
      <c r="U88" s="18"/>
      <c r="V88" s="18"/>
      <c r="W88" s="18"/>
      <c r="X88" s="18"/>
      <c r="Y88" s="18"/>
      <c r="Z88" s="18"/>
      <c r="AA88" s="18"/>
    </row>
    <row r="89" spans="1:27" ht="114">
      <c r="A89" s="81" t="s">
        <v>3621</v>
      </c>
      <c r="B89" s="47"/>
      <c r="C89" s="47"/>
      <c r="D89" s="186"/>
      <c r="E89" s="190" t="s">
        <v>3523</v>
      </c>
      <c r="F89" s="47"/>
      <c r="G89" s="47"/>
      <c r="H89" s="45"/>
      <c r="I89" s="91"/>
      <c r="J89" s="45" t="s">
        <v>3525</v>
      </c>
      <c r="K89" s="87" t="s">
        <v>3622</v>
      </c>
      <c r="L89" s="89" t="s">
        <v>3607</v>
      </c>
      <c r="M89" s="18"/>
      <c r="N89" s="18"/>
      <c r="O89" s="18"/>
      <c r="P89" s="18"/>
      <c r="Q89" s="18"/>
      <c r="R89" s="18"/>
      <c r="S89" s="18"/>
      <c r="T89" s="18"/>
      <c r="U89" s="18"/>
      <c r="V89" s="18"/>
      <c r="W89" s="18"/>
      <c r="X89" s="18"/>
      <c r="Y89" s="18"/>
      <c r="Z89" s="18"/>
      <c r="AA89" s="18"/>
    </row>
    <row r="90" spans="1:27" ht="45">
      <c r="A90" s="94" t="s">
        <v>3623</v>
      </c>
      <c r="B90" s="98"/>
      <c r="C90" s="98"/>
      <c r="D90" s="185"/>
      <c r="E90" s="189" t="s">
        <v>3523</v>
      </c>
      <c r="F90" s="98"/>
      <c r="G90" s="98"/>
      <c r="H90" s="96" t="s">
        <v>3624</v>
      </c>
      <c r="I90" s="99"/>
      <c r="J90" s="96" t="s">
        <v>3525</v>
      </c>
      <c r="K90" s="197" t="s">
        <v>3625</v>
      </c>
      <c r="L90" s="199" t="s">
        <v>3607</v>
      </c>
      <c r="M90" s="18"/>
      <c r="N90" s="18"/>
      <c r="O90" s="18"/>
      <c r="P90" s="18"/>
      <c r="Q90" s="18"/>
      <c r="R90" s="18"/>
      <c r="S90" s="18"/>
      <c r="T90" s="18"/>
      <c r="U90" s="18"/>
      <c r="V90" s="18"/>
      <c r="W90" s="18"/>
      <c r="X90" s="18"/>
      <c r="Y90" s="18"/>
      <c r="Z90" s="18"/>
      <c r="AA90" s="18"/>
    </row>
    <row r="91" spans="1:27" ht="24" customHeight="1">
      <c r="A91" s="3"/>
      <c r="B91" s="15"/>
      <c r="C91" s="15"/>
      <c r="D91" s="187"/>
      <c r="E91" s="192"/>
      <c r="F91" s="15"/>
      <c r="G91" s="15"/>
      <c r="H91" s="3"/>
      <c r="I91" s="92"/>
      <c r="J91" s="3"/>
      <c r="K91" s="18"/>
      <c r="L91" s="21"/>
      <c r="M91" s="18"/>
      <c r="N91" s="18"/>
      <c r="O91" s="18"/>
      <c r="P91" s="18"/>
      <c r="Q91" s="18"/>
      <c r="R91" s="18"/>
      <c r="S91" s="18"/>
      <c r="T91" s="18"/>
      <c r="U91" s="18"/>
      <c r="V91" s="18"/>
      <c r="W91" s="18"/>
      <c r="X91" s="18"/>
      <c r="Y91" s="18"/>
      <c r="Z91" s="18"/>
      <c r="AA91" s="18"/>
    </row>
    <row r="92" spans="1:27" customFormat="1" ht="24" customHeight="1">
      <c r="B92" s="7"/>
      <c r="C92" s="7"/>
      <c r="D92" s="188"/>
      <c r="E92" s="22"/>
      <c r="F92" s="7"/>
      <c r="G92" s="7"/>
      <c r="H92" s="7"/>
      <c r="I92" s="93"/>
    </row>
    <row r="93" spans="1:27" customFormat="1" ht="24" customHeight="1">
      <c r="B93" s="7"/>
      <c r="C93" s="7"/>
      <c r="D93" s="188"/>
      <c r="E93" s="22"/>
      <c r="F93" s="7"/>
      <c r="G93" s="7"/>
      <c r="H93" s="7"/>
      <c r="I93" s="93"/>
    </row>
    <row r="94" spans="1:27" customFormat="1" ht="24" customHeight="1">
      <c r="B94" s="7"/>
      <c r="C94" s="7"/>
      <c r="D94" s="188"/>
      <c r="E94" s="22"/>
      <c r="F94" s="7"/>
      <c r="G94" s="7"/>
      <c r="H94" s="7"/>
      <c r="I94" s="93"/>
    </row>
    <row r="95" spans="1:27" customFormat="1" ht="24" customHeight="1">
      <c r="B95" s="7"/>
      <c r="C95" s="7"/>
      <c r="D95" s="188"/>
      <c r="E95" s="22"/>
      <c r="F95" s="7"/>
      <c r="G95" s="7"/>
      <c r="H95" s="7"/>
      <c r="I95" s="93"/>
    </row>
    <row r="96" spans="1:27" customFormat="1" ht="24" customHeight="1">
      <c r="B96" s="7"/>
      <c r="C96" s="7"/>
      <c r="D96" s="188"/>
      <c r="E96" s="22"/>
      <c r="F96" s="7"/>
      <c r="G96" s="7"/>
      <c r="H96" s="7"/>
      <c r="I96" s="93"/>
    </row>
    <row r="97" spans="2:9" customFormat="1" ht="24" customHeight="1">
      <c r="B97" s="7"/>
      <c r="C97" s="7"/>
      <c r="D97" s="188"/>
      <c r="E97" s="22"/>
      <c r="F97" s="7"/>
      <c r="G97" s="7"/>
      <c r="H97" s="7"/>
      <c r="I97" s="93"/>
    </row>
    <row r="98" spans="2:9" customFormat="1" ht="24" customHeight="1">
      <c r="B98" s="7"/>
      <c r="C98" s="7"/>
      <c r="D98" s="188"/>
      <c r="E98" s="22"/>
      <c r="F98" s="7"/>
      <c r="G98" s="7"/>
      <c r="H98" s="7"/>
      <c r="I98" s="93"/>
    </row>
    <row r="99" spans="2:9" customFormat="1" ht="24" customHeight="1">
      <c r="B99" s="7"/>
      <c r="C99" s="7"/>
      <c r="D99" s="188"/>
      <c r="E99" s="22"/>
      <c r="F99" s="7"/>
      <c r="G99" s="7"/>
      <c r="H99" s="7"/>
      <c r="I99" s="93"/>
    </row>
    <row r="100" spans="2:9" customFormat="1" ht="24" customHeight="1">
      <c r="B100" s="7"/>
      <c r="C100" s="7"/>
      <c r="D100" s="188"/>
      <c r="E100" s="22"/>
      <c r="F100" s="7"/>
      <c r="G100" s="7"/>
      <c r="H100" s="7"/>
      <c r="I100" s="93"/>
    </row>
    <row r="101" spans="2:9" customFormat="1" ht="24" customHeight="1">
      <c r="B101" s="7"/>
      <c r="C101" s="7"/>
      <c r="D101" s="188"/>
      <c r="E101" s="22"/>
      <c r="F101" s="7"/>
      <c r="G101" s="7"/>
      <c r="H101" s="7"/>
      <c r="I101" s="93"/>
    </row>
    <row r="102" spans="2:9" customFormat="1" ht="24" customHeight="1">
      <c r="B102" s="7"/>
      <c r="C102" s="7"/>
      <c r="D102" s="188"/>
      <c r="E102" s="22"/>
      <c r="F102" s="7"/>
      <c r="G102" s="7"/>
      <c r="H102" s="7"/>
      <c r="I102" s="93"/>
    </row>
    <row r="103" spans="2:9" customFormat="1" ht="24" customHeight="1">
      <c r="B103" s="7"/>
      <c r="C103" s="7"/>
      <c r="D103" s="188"/>
      <c r="E103" s="22"/>
      <c r="F103" s="7"/>
      <c r="G103" s="7"/>
      <c r="H103" s="7"/>
      <c r="I103" s="93"/>
    </row>
    <row r="104" spans="2:9" customFormat="1" ht="24" customHeight="1">
      <c r="B104" s="7"/>
      <c r="C104" s="7"/>
      <c r="D104" s="188"/>
      <c r="E104" s="22"/>
      <c r="F104" s="7"/>
      <c r="G104" s="7"/>
      <c r="H104" s="7"/>
      <c r="I104" s="93"/>
    </row>
    <row r="105" spans="2:9" customFormat="1" ht="24" customHeight="1">
      <c r="B105" s="7"/>
      <c r="C105" s="7"/>
      <c r="D105" s="188"/>
      <c r="E105" s="22"/>
      <c r="F105" s="7"/>
      <c r="G105" s="7"/>
      <c r="H105" s="7"/>
      <c r="I105" s="93"/>
    </row>
    <row r="106" spans="2:9" customFormat="1" ht="24" customHeight="1">
      <c r="B106" s="7"/>
      <c r="C106" s="7"/>
      <c r="D106" s="188"/>
      <c r="E106" s="22"/>
      <c r="F106" s="7"/>
      <c r="G106" s="7"/>
      <c r="H106" s="7"/>
      <c r="I106" s="93"/>
    </row>
    <row r="107" spans="2:9" customFormat="1" ht="24" customHeight="1">
      <c r="B107" s="7"/>
      <c r="C107" s="7"/>
      <c r="D107" s="188"/>
      <c r="E107" s="22"/>
      <c r="F107" s="7"/>
      <c r="G107" s="7"/>
      <c r="H107" s="7"/>
      <c r="I107" s="93"/>
    </row>
    <row r="108" spans="2:9" customFormat="1" ht="24" customHeight="1">
      <c r="B108" s="7"/>
      <c r="C108" s="7"/>
      <c r="D108" s="188"/>
      <c r="E108" s="22"/>
      <c r="F108" s="7"/>
      <c r="G108" s="7"/>
      <c r="H108" s="7"/>
      <c r="I108" s="93"/>
    </row>
    <row r="109" spans="2:9" customFormat="1" ht="24" customHeight="1">
      <c r="B109" s="7"/>
      <c r="C109" s="7"/>
      <c r="D109" s="188"/>
      <c r="E109" s="22"/>
      <c r="F109" s="7"/>
      <c r="G109" s="7"/>
      <c r="H109" s="7"/>
      <c r="I109" s="93"/>
    </row>
    <row r="110" spans="2:9" customFormat="1" ht="24" customHeight="1">
      <c r="B110" s="7"/>
      <c r="C110" s="7"/>
      <c r="D110" s="188"/>
      <c r="E110" s="22"/>
      <c r="F110" s="7"/>
      <c r="G110" s="7"/>
      <c r="H110" s="7"/>
      <c r="I110" s="93"/>
    </row>
    <row r="111" spans="2:9" customFormat="1" ht="24" customHeight="1">
      <c r="B111" s="7"/>
      <c r="C111" s="7"/>
      <c r="D111" s="188"/>
      <c r="E111" s="22"/>
      <c r="F111" s="7"/>
      <c r="G111" s="7"/>
      <c r="H111" s="7"/>
      <c r="I111" s="93"/>
    </row>
    <row r="112" spans="2:9" customFormat="1" ht="24" customHeight="1">
      <c r="B112" s="7"/>
      <c r="C112" s="7"/>
      <c r="D112" s="188"/>
      <c r="E112" s="22"/>
      <c r="F112" s="7"/>
      <c r="G112" s="7"/>
      <c r="H112" s="7"/>
      <c r="I112" s="93"/>
    </row>
    <row r="113" spans="2:9" customFormat="1" ht="24" customHeight="1">
      <c r="B113" s="7"/>
      <c r="C113" s="7"/>
      <c r="D113" s="188"/>
      <c r="E113" s="22"/>
      <c r="F113" s="7"/>
      <c r="G113" s="7"/>
      <c r="H113" s="7"/>
      <c r="I113" s="93"/>
    </row>
    <row r="114" spans="2:9" customFormat="1" ht="24" customHeight="1">
      <c r="B114" s="7"/>
      <c r="C114" s="7"/>
      <c r="D114" s="188"/>
      <c r="E114" s="22"/>
      <c r="F114" s="7"/>
      <c r="G114" s="7"/>
      <c r="H114" s="7"/>
      <c r="I114" s="93"/>
    </row>
    <row r="115" spans="2:9" customFormat="1" ht="24" customHeight="1">
      <c r="B115" s="7"/>
      <c r="C115" s="7"/>
      <c r="D115" s="188"/>
      <c r="E115" s="22"/>
      <c r="F115" s="7"/>
      <c r="G115" s="7"/>
      <c r="H115" s="7"/>
      <c r="I115" s="93"/>
    </row>
    <row r="116" spans="2:9" customFormat="1" ht="24" customHeight="1">
      <c r="B116" s="7"/>
      <c r="C116" s="7"/>
      <c r="D116" s="188"/>
      <c r="E116" s="22"/>
      <c r="F116" s="7"/>
      <c r="G116" s="7"/>
      <c r="H116" s="7"/>
      <c r="I116" s="93"/>
    </row>
    <row r="117" spans="2:9" customFormat="1" ht="24" customHeight="1">
      <c r="B117" s="7"/>
      <c r="C117" s="7"/>
      <c r="D117" s="188"/>
      <c r="E117" s="22"/>
      <c r="F117" s="7"/>
      <c r="G117" s="7"/>
      <c r="H117" s="7"/>
      <c r="I117" s="93"/>
    </row>
    <row r="118" spans="2:9" customFormat="1" ht="24" customHeight="1">
      <c r="B118" s="7"/>
      <c r="C118" s="7"/>
      <c r="D118" s="188"/>
      <c r="E118" s="22"/>
      <c r="F118" s="7"/>
      <c r="G118" s="7"/>
      <c r="H118" s="7"/>
      <c r="I118" s="93"/>
    </row>
    <row r="119" spans="2:9" customFormat="1" ht="24" customHeight="1">
      <c r="B119" s="7"/>
      <c r="C119" s="7"/>
      <c r="D119" s="188"/>
      <c r="E119" s="22"/>
      <c r="F119" s="7"/>
      <c r="G119" s="7"/>
      <c r="H119" s="7"/>
      <c r="I119" s="93"/>
    </row>
    <row r="120" spans="2:9" customFormat="1" ht="24" customHeight="1">
      <c r="B120" s="7"/>
      <c r="C120" s="7"/>
      <c r="D120" s="188"/>
      <c r="E120" s="22"/>
      <c r="F120" s="7"/>
      <c r="G120" s="7"/>
      <c r="H120" s="7"/>
      <c r="I120" s="93"/>
    </row>
    <row r="121" spans="2:9" customFormat="1" ht="24" customHeight="1">
      <c r="B121" s="7"/>
      <c r="C121" s="7"/>
      <c r="D121" s="188"/>
      <c r="E121" s="22"/>
      <c r="F121" s="7"/>
      <c r="G121" s="7"/>
      <c r="H121" s="7"/>
      <c r="I121" s="93"/>
    </row>
    <row r="122" spans="2:9" customFormat="1" ht="24" customHeight="1">
      <c r="B122" s="7"/>
      <c r="C122" s="7"/>
      <c r="D122" s="188"/>
      <c r="E122" s="22"/>
      <c r="F122" s="7"/>
      <c r="G122" s="7"/>
      <c r="H122" s="7"/>
      <c r="I122" s="93"/>
    </row>
    <row r="123" spans="2:9" customFormat="1" ht="24" customHeight="1">
      <c r="B123" s="7"/>
      <c r="C123" s="7"/>
      <c r="D123" s="188"/>
      <c r="E123" s="22"/>
      <c r="F123" s="7"/>
      <c r="G123" s="7"/>
      <c r="H123" s="7"/>
      <c r="I123" s="93"/>
    </row>
    <row r="124" spans="2:9" customFormat="1" ht="24" customHeight="1">
      <c r="B124" s="7"/>
      <c r="C124" s="7"/>
      <c r="D124" s="188"/>
      <c r="E124" s="22"/>
      <c r="F124" s="7"/>
      <c r="G124" s="7"/>
      <c r="H124" s="7"/>
      <c r="I124" s="93"/>
    </row>
    <row r="125" spans="2:9" customFormat="1" ht="24" customHeight="1">
      <c r="B125" s="7"/>
      <c r="C125" s="7"/>
      <c r="D125" s="188"/>
      <c r="E125" s="22"/>
      <c r="F125" s="7"/>
      <c r="G125" s="7"/>
      <c r="H125" s="7"/>
      <c r="I125" s="93"/>
    </row>
    <row r="126" spans="2:9" customFormat="1" ht="24" customHeight="1">
      <c r="B126" s="7"/>
      <c r="C126" s="7"/>
      <c r="D126" s="188"/>
      <c r="E126" s="22"/>
      <c r="F126" s="7"/>
      <c r="G126" s="7"/>
      <c r="H126" s="7"/>
      <c r="I126" s="93"/>
    </row>
    <row r="127" spans="2:9" customFormat="1" ht="24" customHeight="1">
      <c r="B127" s="7"/>
      <c r="C127" s="7"/>
      <c r="D127" s="188"/>
      <c r="E127" s="22"/>
      <c r="F127" s="7"/>
      <c r="G127" s="7"/>
      <c r="H127" s="7"/>
      <c r="I127" s="93"/>
    </row>
    <row r="128" spans="2:9" customFormat="1" ht="24" customHeight="1">
      <c r="B128" s="7"/>
      <c r="C128" s="7"/>
      <c r="D128" s="188"/>
      <c r="E128" s="22"/>
      <c r="F128" s="7"/>
      <c r="G128" s="7"/>
      <c r="H128" s="7"/>
      <c r="I128" s="93"/>
    </row>
    <row r="129" spans="2:9" customFormat="1" ht="24" customHeight="1">
      <c r="B129" s="7"/>
      <c r="C129" s="7"/>
      <c r="D129" s="188"/>
      <c r="E129" s="22"/>
      <c r="F129" s="7"/>
      <c r="G129" s="7"/>
      <c r="H129" s="7"/>
      <c r="I129" s="93"/>
    </row>
    <row r="130" spans="2:9" customFormat="1" ht="24" customHeight="1">
      <c r="B130" s="7"/>
      <c r="C130" s="7"/>
      <c r="D130" s="188"/>
      <c r="E130" s="22"/>
      <c r="F130" s="7"/>
      <c r="G130" s="7"/>
      <c r="H130" s="7"/>
      <c r="I130" s="93"/>
    </row>
    <row r="131" spans="2:9" customFormat="1" ht="24" customHeight="1">
      <c r="B131" s="7"/>
      <c r="C131" s="7"/>
      <c r="D131" s="188"/>
      <c r="E131" s="22"/>
      <c r="F131" s="7"/>
      <c r="G131" s="7"/>
      <c r="H131" s="7"/>
      <c r="I131" s="93"/>
    </row>
    <row r="132" spans="2:9" customFormat="1" ht="24" customHeight="1">
      <c r="B132" s="7"/>
      <c r="C132" s="7"/>
      <c r="D132" s="188"/>
      <c r="E132" s="22"/>
      <c r="F132" s="7"/>
      <c r="G132" s="7"/>
      <c r="H132" s="7"/>
      <c r="I132" s="93"/>
    </row>
    <row r="133" spans="2:9" customFormat="1" ht="24" customHeight="1">
      <c r="B133" s="7"/>
      <c r="C133" s="7"/>
      <c r="D133" s="188"/>
      <c r="E133" s="22"/>
      <c r="F133" s="7"/>
      <c r="G133" s="7"/>
      <c r="H133" s="7"/>
      <c r="I133" s="93"/>
    </row>
    <row r="134" spans="2:9" customFormat="1" ht="24" customHeight="1">
      <c r="B134" s="7"/>
      <c r="C134" s="7"/>
      <c r="D134" s="188"/>
      <c r="E134" s="22"/>
      <c r="F134" s="7"/>
      <c r="G134" s="7"/>
      <c r="H134" s="7"/>
      <c r="I134" s="93"/>
    </row>
    <row r="135" spans="2:9" customFormat="1" ht="24" customHeight="1">
      <c r="B135" s="7"/>
      <c r="C135" s="7"/>
      <c r="D135" s="188"/>
      <c r="E135" s="22"/>
      <c r="F135" s="7"/>
      <c r="G135" s="7"/>
      <c r="H135" s="7"/>
      <c r="I135" s="93"/>
    </row>
    <row r="136" spans="2:9" customFormat="1" ht="24" customHeight="1">
      <c r="B136" s="7"/>
      <c r="C136" s="7"/>
      <c r="D136" s="188"/>
      <c r="E136" s="22"/>
      <c r="F136" s="7"/>
      <c r="G136" s="7"/>
      <c r="H136" s="7"/>
      <c r="I136" s="93"/>
    </row>
    <row r="137" spans="2:9" customFormat="1" ht="24" customHeight="1">
      <c r="B137" s="7"/>
      <c r="C137" s="7"/>
      <c r="D137" s="188"/>
      <c r="E137" s="22"/>
      <c r="F137" s="7"/>
      <c r="G137" s="7"/>
      <c r="H137" s="7"/>
      <c r="I137" s="93"/>
    </row>
    <row r="138" spans="2:9" customFormat="1" ht="24" customHeight="1">
      <c r="B138" s="7"/>
      <c r="C138" s="7"/>
      <c r="D138" s="188"/>
      <c r="E138" s="22"/>
      <c r="F138" s="7"/>
      <c r="G138" s="7"/>
      <c r="H138" s="7"/>
      <c r="I138" s="93"/>
    </row>
    <row r="139" spans="2:9" customFormat="1" ht="24" customHeight="1">
      <c r="B139" s="7"/>
      <c r="C139" s="7"/>
      <c r="D139" s="188"/>
      <c r="E139" s="22"/>
      <c r="F139" s="7"/>
      <c r="G139" s="7"/>
      <c r="H139" s="7"/>
      <c r="I139" s="93"/>
    </row>
    <row r="140" spans="2:9" customFormat="1" ht="24" customHeight="1">
      <c r="B140" s="7"/>
      <c r="C140" s="7"/>
      <c r="D140" s="188"/>
      <c r="E140" s="22"/>
      <c r="F140" s="7"/>
      <c r="G140" s="7"/>
      <c r="H140" s="7"/>
      <c r="I140" s="93"/>
    </row>
    <row r="141" spans="2:9" customFormat="1" ht="24" customHeight="1">
      <c r="B141" s="7"/>
      <c r="C141" s="7"/>
      <c r="D141" s="188"/>
      <c r="E141" s="22"/>
      <c r="F141" s="7"/>
      <c r="G141" s="7"/>
      <c r="H141" s="7"/>
      <c r="I141" s="93"/>
    </row>
    <row r="142" spans="2:9" customFormat="1" ht="24" customHeight="1">
      <c r="B142" s="7"/>
      <c r="C142" s="7"/>
      <c r="D142" s="188"/>
      <c r="E142" s="22"/>
      <c r="F142" s="7"/>
      <c r="G142" s="7"/>
      <c r="H142" s="7"/>
      <c r="I142" s="93"/>
    </row>
    <row r="143" spans="2:9" customFormat="1" ht="24" customHeight="1">
      <c r="B143" s="7"/>
      <c r="C143" s="7"/>
      <c r="D143" s="188"/>
      <c r="E143" s="22"/>
      <c r="F143" s="7"/>
      <c r="G143" s="7"/>
      <c r="H143" s="7"/>
      <c r="I143" s="93"/>
    </row>
    <row r="144" spans="2:9" customFormat="1" ht="24" customHeight="1">
      <c r="B144" s="7"/>
      <c r="C144" s="7"/>
      <c r="D144" s="188"/>
      <c r="E144" s="22"/>
      <c r="F144" s="7"/>
      <c r="G144" s="7"/>
      <c r="H144" s="7"/>
      <c r="I144" s="93"/>
    </row>
    <row r="145" spans="2:9" customFormat="1" ht="24" customHeight="1">
      <c r="B145" s="7"/>
      <c r="C145" s="7"/>
      <c r="D145" s="188"/>
      <c r="E145" s="22"/>
      <c r="F145" s="7"/>
      <c r="G145" s="7"/>
      <c r="H145" s="7"/>
      <c r="I145" s="93"/>
    </row>
    <row r="146" spans="2:9" customFormat="1" ht="24" customHeight="1">
      <c r="B146" s="7"/>
      <c r="C146" s="7"/>
      <c r="D146" s="188"/>
      <c r="E146" s="22"/>
      <c r="F146" s="7"/>
      <c r="G146" s="7"/>
      <c r="H146" s="7"/>
      <c r="I146" s="93"/>
    </row>
    <row r="147" spans="2:9" customFormat="1" ht="24" customHeight="1">
      <c r="B147" s="7"/>
      <c r="C147" s="7"/>
      <c r="D147" s="188"/>
      <c r="E147" s="22"/>
      <c r="F147" s="7"/>
      <c r="G147" s="7"/>
      <c r="H147" s="7"/>
      <c r="I147" s="93"/>
    </row>
    <row r="148" spans="2:9" customFormat="1" ht="24" customHeight="1">
      <c r="B148" s="7"/>
      <c r="C148" s="7"/>
      <c r="D148" s="188"/>
      <c r="E148" s="22"/>
      <c r="F148" s="7"/>
      <c r="G148" s="7"/>
      <c r="H148" s="7"/>
      <c r="I148" s="93"/>
    </row>
    <row r="149" spans="2:9" customFormat="1" ht="24" customHeight="1">
      <c r="B149" s="7"/>
      <c r="C149" s="7"/>
      <c r="D149" s="188"/>
      <c r="E149" s="22"/>
      <c r="F149" s="7"/>
      <c r="G149" s="7"/>
      <c r="H149" s="7"/>
      <c r="I149" s="93"/>
    </row>
    <row r="150" spans="2:9" customFormat="1" ht="24" customHeight="1">
      <c r="B150" s="7"/>
      <c r="C150" s="7"/>
      <c r="D150" s="188"/>
      <c r="E150" s="22"/>
      <c r="F150" s="7"/>
      <c r="G150" s="7"/>
      <c r="H150" s="7"/>
      <c r="I150" s="93"/>
    </row>
    <row r="151" spans="2:9" customFormat="1" ht="24" customHeight="1">
      <c r="B151" s="7"/>
      <c r="C151" s="7"/>
      <c r="D151" s="188"/>
      <c r="E151" s="22"/>
      <c r="F151" s="7"/>
      <c r="G151" s="7"/>
      <c r="H151" s="7"/>
      <c r="I151" s="93"/>
    </row>
    <row r="152" spans="2:9" customFormat="1" ht="24" customHeight="1">
      <c r="B152" s="7"/>
      <c r="C152" s="7"/>
      <c r="D152" s="188"/>
      <c r="E152" s="22"/>
      <c r="F152" s="7"/>
      <c r="G152" s="7"/>
      <c r="H152" s="7"/>
      <c r="I152" s="93"/>
    </row>
    <row r="153" spans="2:9" customFormat="1" ht="24" customHeight="1">
      <c r="B153" s="7"/>
      <c r="C153" s="7"/>
      <c r="D153" s="188"/>
      <c r="E153" s="22"/>
      <c r="F153" s="7"/>
      <c r="G153" s="7"/>
      <c r="H153" s="7"/>
      <c r="I153" s="93"/>
    </row>
    <row r="154" spans="2:9" customFormat="1" ht="24" customHeight="1">
      <c r="B154" s="7"/>
      <c r="C154" s="7"/>
      <c r="D154" s="188"/>
      <c r="E154" s="22"/>
      <c r="F154" s="7"/>
      <c r="G154" s="7"/>
      <c r="H154" s="7"/>
      <c r="I154" s="93"/>
    </row>
    <row r="155" spans="2:9" customFormat="1" ht="24" customHeight="1">
      <c r="B155" s="7"/>
      <c r="C155" s="7"/>
      <c r="D155" s="188"/>
      <c r="E155" s="22"/>
      <c r="F155" s="7"/>
      <c r="G155" s="7"/>
      <c r="H155" s="7"/>
      <c r="I155" s="93"/>
    </row>
    <row r="156" spans="2:9" customFormat="1" ht="24" customHeight="1">
      <c r="B156" s="7"/>
      <c r="C156" s="7"/>
      <c r="D156" s="188"/>
      <c r="E156" s="22"/>
      <c r="F156" s="7"/>
      <c r="G156" s="7"/>
      <c r="H156" s="7"/>
      <c r="I156" s="93"/>
    </row>
    <row r="157" spans="2:9" customFormat="1" ht="24" customHeight="1">
      <c r="B157" s="7"/>
      <c r="C157" s="7"/>
      <c r="D157" s="188"/>
      <c r="E157" s="22"/>
      <c r="F157" s="7"/>
      <c r="G157" s="7"/>
      <c r="H157" s="7"/>
      <c r="I157" s="93"/>
    </row>
    <row r="158" spans="2:9" customFormat="1" ht="24" customHeight="1">
      <c r="B158" s="7"/>
      <c r="C158" s="7"/>
      <c r="D158" s="188"/>
      <c r="E158" s="22"/>
      <c r="F158" s="7"/>
      <c r="G158" s="7"/>
      <c r="H158" s="7"/>
      <c r="I158" s="93"/>
    </row>
    <row r="159" spans="2:9" customFormat="1" ht="24" customHeight="1">
      <c r="B159" s="7"/>
      <c r="C159" s="7"/>
      <c r="D159" s="188"/>
      <c r="E159" s="22"/>
      <c r="F159" s="7"/>
      <c r="G159" s="7"/>
      <c r="H159" s="7"/>
      <c r="I159" s="93"/>
    </row>
    <row r="160" spans="2:9" customFormat="1" ht="24" customHeight="1">
      <c r="B160" s="7"/>
      <c r="C160" s="7"/>
      <c r="D160" s="188"/>
      <c r="E160" s="22"/>
      <c r="F160" s="7"/>
      <c r="G160" s="7"/>
      <c r="H160" s="7"/>
      <c r="I160" s="93"/>
    </row>
    <row r="161" spans="2:9" customFormat="1" ht="24" customHeight="1">
      <c r="B161" s="7"/>
      <c r="C161" s="7"/>
      <c r="D161" s="188"/>
      <c r="E161" s="22"/>
      <c r="F161" s="7"/>
      <c r="G161" s="7"/>
      <c r="H161" s="7"/>
      <c r="I161" s="93"/>
    </row>
    <row r="162" spans="2:9" customFormat="1" ht="24" customHeight="1">
      <c r="B162" s="7"/>
      <c r="C162" s="7"/>
      <c r="D162" s="188"/>
      <c r="E162" s="22"/>
      <c r="F162" s="7"/>
      <c r="G162" s="7"/>
      <c r="H162" s="7"/>
      <c r="I162" s="93"/>
    </row>
    <row r="163" spans="2:9" customFormat="1" ht="24" customHeight="1">
      <c r="B163" s="7"/>
      <c r="C163" s="7"/>
      <c r="D163" s="188"/>
      <c r="E163" s="22"/>
      <c r="F163" s="7"/>
      <c r="G163" s="7"/>
      <c r="H163" s="7"/>
      <c r="I163" s="93"/>
    </row>
    <row r="164" spans="2:9" customFormat="1" ht="24" customHeight="1">
      <c r="B164" s="7"/>
      <c r="C164" s="7"/>
      <c r="D164" s="188"/>
      <c r="E164" s="22"/>
      <c r="F164" s="7"/>
      <c r="G164" s="7"/>
      <c r="H164" s="7"/>
      <c r="I164" s="93"/>
    </row>
    <row r="165" spans="2:9" customFormat="1" ht="24" customHeight="1">
      <c r="B165" s="7"/>
      <c r="C165" s="7"/>
      <c r="D165" s="188"/>
      <c r="E165" s="22"/>
      <c r="F165" s="7"/>
      <c r="G165" s="7"/>
      <c r="H165" s="7"/>
      <c r="I165" s="93"/>
    </row>
    <row r="166" spans="2:9" customFormat="1" ht="24" customHeight="1">
      <c r="B166" s="7"/>
      <c r="C166" s="7"/>
      <c r="D166" s="188"/>
      <c r="E166" s="22"/>
      <c r="F166" s="7"/>
      <c r="G166" s="7"/>
      <c r="H166" s="7"/>
      <c r="I166" s="93"/>
    </row>
    <row r="167" spans="2:9" customFormat="1" ht="24" customHeight="1">
      <c r="B167" s="7"/>
      <c r="C167" s="7"/>
      <c r="D167" s="188"/>
      <c r="E167" s="22"/>
      <c r="F167" s="7"/>
      <c r="G167" s="7"/>
      <c r="H167" s="7"/>
      <c r="I167" s="93"/>
    </row>
    <row r="168" spans="2:9" customFormat="1" ht="24" customHeight="1">
      <c r="B168" s="7"/>
      <c r="C168" s="7"/>
      <c r="D168" s="188"/>
      <c r="E168" s="22"/>
      <c r="F168" s="7"/>
      <c r="G168" s="7"/>
      <c r="H168" s="7"/>
      <c r="I168" s="93"/>
    </row>
    <row r="169" spans="2:9" customFormat="1" ht="24" customHeight="1">
      <c r="B169" s="7"/>
      <c r="C169" s="7"/>
      <c r="D169" s="188"/>
      <c r="E169" s="22"/>
      <c r="F169" s="7"/>
      <c r="G169" s="7"/>
      <c r="H169" s="7"/>
      <c r="I169" s="93"/>
    </row>
    <row r="170" spans="2:9" customFormat="1" ht="24" customHeight="1">
      <c r="B170" s="7"/>
      <c r="C170" s="7"/>
      <c r="D170" s="188"/>
      <c r="E170" s="22"/>
      <c r="F170" s="7"/>
      <c r="G170" s="7"/>
      <c r="H170" s="7"/>
      <c r="I170" s="93"/>
    </row>
    <row r="171" spans="2:9" customFormat="1" ht="24" customHeight="1">
      <c r="B171" s="7"/>
      <c r="C171" s="7"/>
      <c r="D171" s="188"/>
      <c r="E171" s="22"/>
      <c r="F171" s="7"/>
      <c r="G171" s="7"/>
      <c r="H171" s="7"/>
      <c r="I171" s="93"/>
    </row>
    <row r="172" spans="2:9" customFormat="1" ht="24" customHeight="1">
      <c r="B172" s="7"/>
      <c r="C172" s="7"/>
      <c r="D172" s="188"/>
      <c r="E172" s="22"/>
      <c r="F172" s="7"/>
      <c r="G172" s="7"/>
      <c r="H172" s="7"/>
      <c r="I172" s="93"/>
    </row>
    <row r="173" spans="2:9" customFormat="1" ht="24" customHeight="1">
      <c r="B173" s="7"/>
      <c r="C173" s="7"/>
      <c r="D173" s="188"/>
      <c r="E173" s="22"/>
      <c r="F173" s="7"/>
      <c r="G173" s="7"/>
      <c r="H173" s="7"/>
      <c r="I173" s="93"/>
    </row>
    <row r="174" spans="2:9" customFormat="1" ht="24" customHeight="1">
      <c r="B174" s="7"/>
      <c r="C174" s="7"/>
      <c r="D174" s="188"/>
      <c r="E174" s="22"/>
      <c r="F174" s="7"/>
      <c r="G174" s="7"/>
      <c r="H174" s="7"/>
      <c r="I174" s="93"/>
    </row>
    <row r="175" spans="2:9" customFormat="1" ht="24" customHeight="1">
      <c r="B175" s="7"/>
      <c r="C175" s="7"/>
      <c r="D175" s="188"/>
      <c r="E175" s="22"/>
      <c r="F175" s="7"/>
      <c r="G175" s="7"/>
      <c r="H175" s="7"/>
      <c r="I175" s="93"/>
    </row>
    <row r="176" spans="2:9" customFormat="1" ht="24" customHeight="1">
      <c r="B176" s="7"/>
      <c r="C176" s="7"/>
      <c r="D176" s="188"/>
      <c r="E176" s="22"/>
      <c r="F176" s="7"/>
      <c r="G176" s="7"/>
      <c r="H176" s="7"/>
      <c r="I176" s="93"/>
    </row>
    <row r="177" spans="2:9" customFormat="1" ht="24" customHeight="1">
      <c r="B177" s="7"/>
      <c r="C177" s="7"/>
      <c r="D177" s="188"/>
      <c r="E177" s="22"/>
      <c r="F177" s="7"/>
      <c r="G177" s="7"/>
      <c r="H177" s="7"/>
      <c r="I177" s="93"/>
    </row>
    <row r="178" spans="2:9" customFormat="1" ht="24" customHeight="1">
      <c r="B178" s="7"/>
      <c r="C178" s="7"/>
      <c r="D178" s="188"/>
      <c r="E178" s="22"/>
      <c r="F178" s="7"/>
      <c r="G178" s="7"/>
      <c r="H178" s="7"/>
      <c r="I178" s="93"/>
    </row>
    <row r="179" spans="2:9" customFormat="1" ht="24" customHeight="1">
      <c r="B179" s="7"/>
      <c r="C179" s="7"/>
      <c r="D179" s="188"/>
      <c r="E179" s="22"/>
      <c r="F179" s="7"/>
      <c r="G179" s="7"/>
      <c r="H179" s="7"/>
      <c r="I179" s="93"/>
    </row>
    <row r="180" spans="2:9" customFormat="1" ht="24" customHeight="1">
      <c r="B180" s="7"/>
      <c r="C180" s="7"/>
      <c r="D180" s="188"/>
      <c r="E180" s="22"/>
      <c r="F180" s="7"/>
      <c r="G180" s="7"/>
      <c r="H180" s="7"/>
      <c r="I180" s="93"/>
    </row>
    <row r="181" spans="2:9" customFormat="1" ht="24" customHeight="1">
      <c r="B181" s="7"/>
      <c r="C181" s="7"/>
      <c r="D181" s="188"/>
      <c r="E181" s="22"/>
      <c r="F181" s="7"/>
      <c r="G181" s="7"/>
      <c r="H181" s="7"/>
      <c r="I181" s="93"/>
    </row>
    <row r="182" spans="2:9" customFormat="1" ht="24" customHeight="1">
      <c r="B182" s="7"/>
      <c r="C182" s="7"/>
      <c r="D182" s="188"/>
      <c r="E182" s="22"/>
      <c r="F182" s="7"/>
      <c r="G182" s="7"/>
      <c r="H182" s="7"/>
      <c r="I182" s="93"/>
    </row>
    <row r="183" spans="2:9" customFormat="1" ht="24" customHeight="1">
      <c r="B183" s="7"/>
      <c r="C183" s="7"/>
      <c r="D183" s="188"/>
      <c r="E183" s="22"/>
      <c r="F183" s="7"/>
      <c r="G183" s="7"/>
      <c r="H183" s="7"/>
      <c r="I183" s="93"/>
    </row>
    <row r="184" spans="2:9" customFormat="1" ht="24" customHeight="1">
      <c r="B184" s="7"/>
      <c r="C184" s="7"/>
      <c r="D184" s="188"/>
      <c r="E184" s="22"/>
      <c r="F184" s="7"/>
      <c r="G184" s="7"/>
      <c r="H184" s="7"/>
      <c r="I184" s="93"/>
    </row>
    <row r="185" spans="2:9" customFormat="1" ht="24" customHeight="1">
      <c r="B185" s="7"/>
      <c r="C185" s="7"/>
      <c r="D185" s="188"/>
      <c r="E185" s="22"/>
      <c r="F185" s="7"/>
      <c r="G185" s="7"/>
      <c r="H185" s="7"/>
      <c r="I185" s="93"/>
    </row>
    <row r="186" spans="2:9" customFormat="1" ht="24" customHeight="1">
      <c r="B186" s="7"/>
      <c r="C186" s="7"/>
      <c r="D186" s="188"/>
      <c r="E186" s="22"/>
      <c r="F186" s="7"/>
      <c r="G186" s="7"/>
      <c r="H186" s="7"/>
      <c r="I186" s="93"/>
    </row>
    <row r="187" spans="2:9" customFormat="1" ht="24" customHeight="1">
      <c r="B187" s="7"/>
      <c r="C187" s="7"/>
      <c r="D187" s="188"/>
      <c r="E187" s="22"/>
      <c r="F187" s="7"/>
      <c r="G187" s="7"/>
      <c r="H187" s="7"/>
      <c r="I187" s="93"/>
    </row>
    <row r="188" spans="2:9" customFormat="1" ht="24" customHeight="1">
      <c r="B188" s="7"/>
      <c r="C188" s="7"/>
      <c r="D188" s="188"/>
      <c r="E188" s="22"/>
      <c r="F188" s="7"/>
      <c r="G188" s="7"/>
      <c r="H188" s="7"/>
      <c r="I188" s="93"/>
    </row>
    <row r="189" spans="2:9" customFormat="1" ht="24" customHeight="1">
      <c r="B189" s="7"/>
      <c r="C189" s="7"/>
      <c r="D189" s="188"/>
      <c r="E189" s="22"/>
      <c r="F189" s="7"/>
      <c r="G189" s="7"/>
      <c r="H189" s="7"/>
      <c r="I189" s="93"/>
    </row>
    <row r="190" spans="2:9" customFormat="1" ht="24" customHeight="1">
      <c r="B190" s="7"/>
      <c r="C190" s="7"/>
      <c r="D190" s="188"/>
      <c r="E190" s="22"/>
      <c r="F190" s="7"/>
      <c r="G190" s="7"/>
      <c r="H190" s="7"/>
      <c r="I190" s="93"/>
    </row>
    <row r="191" spans="2:9" customFormat="1" ht="24" customHeight="1">
      <c r="B191" s="7"/>
      <c r="C191" s="7"/>
      <c r="D191" s="188"/>
      <c r="E191" s="22"/>
      <c r="F191" s="7"/>
      <c r="G191" s="7"/>
      <c r="H191" s="7"/>
      <c r="I191" s="93"/>
    </row>
    <row r="192" spans="2:9" customFormat="1" ht="24" customHeight="1">
      <c r="B192" s="7"/>
      <c r="C192" s="7"/>
      <c r="D192" s="188"/>
      <c r="E192" s="22"/>
      <c r="F192" s="7"/>
      <c r="G192" s="7"/>
      <c r="H192" s="7"/>
      <c r="I192" s="93"/>
    </row>
    <row r="193" spans="2:9" customFormat="1" ht="24" customHeight="1">
      <c r="B193" s="7"/>
      <c r="C193" s="7"/>
      <c r="D193" s="188"/>
      <c r="E193" s="22"/>
      <c r="F193" s="7"/>
      <c r="G193" s="7"/>
      <c r="H193" s="7"/>
      <c r="I193" s="93"/>
    </row>
    <row r="194" spans="2:9" customFormat="1" ht="24" customHeight="1">
      <c r="B194" s="7"/>
      <c r="C194" s="7"/>
      <c r="D194" s="188"/>
      <c r="E194" s="22"/>
      <c r="F194" s="7"/>
      <c r="G194" s="7"/>
      <c r="H194" s="7"/>
      <c r="I194" s="93"/>
    </row>
    <row r="195" spans="2:9" customFormat="1" ht="24" customHeight="1">
      <c r="B195" s="7"/>
      <c r="C195" s="7"/>
      <c r="D195" s="188"/>
      <c r="E195" s="22"/>
      <c r="F195" s="7"/>
      <c r="G195" s="7"/>
      <c r="H195" s="7"/>
      <c r="I195" s="93"/>
    </row>
    <row r="196" spans="2:9" customFormat="1" ht="24" customHeight="1">
      <c r="B196" s="7"/>
      <c r="C196" s="7"/>
      <c r="D196" s="188"/>
      <c r="E196" s="22"/>
      <c r="F196" s="7"/>
      <c r="G196" s="7"/>
      <c r="H196" s="7"/>
      <c r="I196" s="93"/>
    </row>
    <row r="197" spans="2:9" customFormat="1" ht="24" customHeight="1">
      <c r="B197" s="7"/>
      <c r="C197" s="7"/>
      <c r="D197" s="188"/>
      <c r="E197" s="22"/>
      <c r="F197" s="7"/>
      <c r="G197" s="7"/>
      <c r="H197" s="7"/>
      <c r="I197" s="93"/>
    </row>
    <row r="198" spans="2:9" customFormat="1" ht="24" customHeight="1">
      <c r="B198" s="7"/>
      <c r="C198" s="7"/>
      <c r="D198" s="188"/>
      <c r="E198" s="22"/>
      <c r="F198" s="7"/>
      <c r="G198" s="7"/>
      <c r="H198" s="7"/>
      <c r="I198" s="93"/>
    </row>
    <row r="199" spans="2:9" customFormat="1" ht="24" customHeight="1">
      <c r="B199" s="7"/>
      <c r="C199" s="7"/>
      <c r="D199" s="188"/>
      <c r="E199" s="22"/>
      <c r="F199" s="7"/>
      <c r="G199" s="7"/>
      <c r="H199" s="7"/>
      <c r="I199" s="93"/>
    </row>
    <row r="200" spans="2:9" customFormat="1" ht="24" customHeight="1">
      <c r="B200" s="7"/>
      <c r="C200" s="7"/>
      <c r="D200" s="188"/>
      <c r="E200" s="22"/>
      <c r="F200" s="7"/>
      <c r="G200" s="7"/>
      <c r="H200" s="7"/>
      <c r="I200" s="93"/>
    </row>
    <row r="201" spans="2:9" customFormat="1" ht="24" customHeight="1">
      <c r="B201" s="7"/>
      <c r="C201" s="7"/>
      <c r="D201" s="188"/>
      <c r="E201" s="22"/>
      <c r="F201" s="7"/>
      <c r="G201" s="7"/>
      <c r="H201" s="7"/>
      <c r="I201" s="93"/>
    </row>
    <row r="202" spans="2:9" customFormat="1" ht="24" customHeight="1">
      <c r="B202" s="7"/>
      <c r="C202" s="7"/>
      <c r="D202" s="188"/>
      <c r="E202" s="22"/>
      <c r="F202" s="7"/>
      <c r="G202" s="7"/>
      <c r="H202" s="7"/>
      <c r="I202" s="93"/>
    </row>
    <row r="203" spans="2:9" customFormat="1" ht="24" customHeight="1">
      <c r="B203" s="7"/>
      <c r="C203" s="7"/>
      <c r="D203" s="188"/>
      <c r="E203" s="22"/>
      <c r="F203" s="7"/>
      <c r="G203" s="7"/>
      <c r="H203" s="7"/>
      <c r="I203" s="93"/>
    </row>
    <row r="204" spans="2:9" customFormat="1" ht="24" customHeight="1">
      <c r="B204" s="7"/>
      <c r="C204" s="7"/>
      <c r="D204" s="188"/>
      <c r="E204" s="22"/>
      <c r="F204" s="7"/>
      <c r="G204" s="7"/>
      <c r="H204" s="7"/>
      <c r="I204" s="93"/>
    </row>
    <row r="205" spans="2:9" customFormat="1" ht="24" customHeight="1">
      <c r="B205" s="7"/>
      <c r="C205" s="7"/>
      <c r="D205" s="188"/>
      <c r="E205" s="22"/>
      <c r="F205" s="7"/>
      <c r="G205" s="7"/>
      <c r="H205" s="7"/>
      <c r="I205" s="93"/>
    </row>
    <row r="206" spans="2:9" customFormat="1" ht="24" customHeight="1">
      <c r="B206" s="7"/>
      <c r="C206" s="7"/>
      <c r="D206" s="188"/>
      <c r="E206" s="22"/>
      <c r="F206" s="7"/>
      <c r="G206" s="7"/>
      <c r="H206" s="7"/>
      <c r="I206" s="93"/>
    </row>
    <row r="207" spans="2:9" customFormat="1" ht="24" customHeight="1">
      <c r="B207" s="7"/>
      <c r="C207" s="7"/>
      <c r="D207" s="188"/>
      <c r="E207" s="22"/>
      <c r="F207" s="7"/>
      <c r="G207" s="7"/>
      <c r="H207" s="7"/>
      <c r="I207" s="93"/>
    </row>
    <row r="208" spans="2:9" customFormat="1" ht="24" customHeight="1">
      <c r="B208" s="7"/>
      <c r="C208" s="7"/>
      <c r="D208" s="188"/>
      <c r="E208" s="22"/>
      <c r="F208" s="7"/>
      <c r="G208" s="7"/>
      <c r="H208" s="7"/>
      <c r="I208" s="93"/>
    </row>
    <row r="209" spans="2:9" customFormat="1" ht="24" customHeight="1">
      <c r="B209" s="7"/>
      <c r="C209" s="7"/>
      <c r="D209" s="188"/>
      <c r="E209" s="22"/>
      <c r="F209" s="7"/>
      <c r="G209" s="7"/>
      <c r="H209" s="7"/>
      <c r="I209" s="93"/>
    </row>
    <row r="210" spans="2:9" customFormat="1" ht="24" customHeight="1">
      <c r="B210" s="7"/>
      <c r="C210" s="7"/>
      <c r="D210" s="188"/>
      <c r="E210" s="22"/>
      <c r="F210" s="7"/>
      <c r="G210" s="7"/>
      <c r="H210" s="7"/>
      <c r="I210" s="93"/>
    </row>
    <row r="211" spans="2:9" customFormat="1" ht="24" customHeight="1">
      <c r="B211" s="7"/>
      <c r="C211" s="7"/>
      <c r="D211" s="188"/>
      <c r="E211" s="22"/>
      <c r="F211" s="7"/>
      <c r="G211" s="7"/>
      <c r="H211" s="7"/>
      <c r="I211" s="93"/>
    </row>
    <row r="212" spans="2:9" customFormat="1" ht="24" customHeight="1">
      <c r="B212" s="7"/>
      <c r="C212" s="7"/>
      <c r="D212" s="188"/>
      <c r="E212" s="22"/>
      <c r="F212" s="7"/>
      <c r="G212" s="7"/>
      <c r="H212" s="7"/>
      <c r="I212" s="93"/>
    </row>
    <row r="213" spans="2:9" customFormat="1" ht="24" customHeight="1">
      <c r="B213" s="7"/>
      <c r="C213" s="7"/>
      <c r="D213" s="188"/>
      <c r="E213" s="22"/>
      <c r="F213" s="7"/>
      <c r="G213" s="7"/>
      <c r="H213" s="7"/>
      <c r="I213" s="93"/>
    </row>
    <row r="214" spans="2:9" customFormat="1" ht="24" customHeight="1">
      <c r="B214" s="7"/>
      <c r="C214" s="7"/>
      <c r="D214" s="188"/>
      <c r="E214" s="22"/>
      <c r="F214" s="7"/>
      <c r="G214" s="7"/>
      <c r="H214" s="7"/>
      <c r="I214" s="93"/>
    </row>
    <row r="215" spans="2:9" customFormat="1" ht="24" customHeight="1">
      <c r="B215" s="7"/>
      <c r="C215" s="7"/>
      <c r="D215" s="188"/>
      <c r="E215" s="22"/>
      <c r="F215" s="7"/>
      <c r="G215" s="7"/>
      <c r="H215" s="7"/>
      <c r="I215" s="93"/>
    </row>
    <row r="216" spans="2:9" customFormat="1" ht="24" customHeight="1">
      <c r="B216" s="7"/>
      <c r="C216" s="7"/>
      <c r="D216" s="188"/>
      <c r="E216" s="22"/>
      <c r="F216" s="7"/>
      <c r="G216" s="7"/>
      <c r="H216" s="7"/>
      <c r="I216" s="93"/>
    </row>
    <row r="217" spans="2:9" customFormat="1" ht="24" customHeight="1">
      <c r="B217" s="7"/>
      <c r="C217" s="7"/>
      <c r="D217" s="188"/>
      <c r="E217" s="22"/>
      <c r="F217" s="7"/>
      <c r="G217" s="7"/>
      <c r="H217" s="7"/>
      <c r="I217" s="93"/>
    </row>
    <row r="218" spans="2:9" customFormat="1" ht="24" customHeight="1">
      <c r="B218" s="7"/>
      <c r="C218" s="7"/>
      <c r="D218" s="188"/>
      <c r="E218" s="22"/>
      <c r="F218" s="7"/>
      <c r="G218" s="7"/>
      <c r="H218" s="7"/>
      <c r="I218" s="93"/>
    </row>
    <row r="219" spans="2:9" customFormat="1" ht="24" customHeight="1">
      <c r="B219" s="7"/>
      <c r="C219" s="7"/>
      <c r="D219" s="188"/>
      <c r="E219" s="22"/>
      <c r="F219" s="7"/>
      <c r="G219" s="7"/>
      <c r="H219" s="7"/>
      <c r="I219" s="93"/>
    </row>
    <row r="220" spans="2:9" customFormat="1" ht="24" customHeight="1">
      <c r="B220" s="7"/>
      <c r="C220" s="7"/>
      <c r="D220" s="188"/>
      <c r="E220" s="22"/>
      <c r="F220" s="7"/>
      <c r="G220" s="7"/>
      <c r="H220" s="7"/>
      <c r="I220" s="93"/>
    </row>
    <row r="221" spans="2:9" customFormat="1" ht="24" customHeight="1">
      <c r="B221" s="7"/>
      <c r="C221" s="7"/>
      <c r="D221" s="188"/>
      <c r="E221" s="22"/>
      <c r="F221" s="7"/>
      <c r="G221" s="7"/>
      <c r="H221" s="7"/>
      <c r="I221" s="93"/>
    </row>
    <row r="222" spans="2:9" customFormat="1" ht="24" customHeight="1">
      <c r="B222" s="7"/>
      <c r="C222" s="7"/>
      <c r="D222" s="188"/>
      <c r="E222" s="22"/>
      <c r="F222" s="7"/>
      <c r="G222" s="7"/>
      <c r="H222" s="7"/>
      <c r="I222" s="93"/>
    </row>
    <row r="223" spans="2:9" customFormat="1" ht="24" customHeight="1">
      <c r="B223" s="7"/>
      <c r="C223" s="7"/>
      <c r="D223" s="188"/>
      <c r="E223" s="22"/>
      <c r="F223" s="7"/>
      <c r="G223" s="7"/>
      <c r="H223" s="7"/>
      <c r="I223" s="93"/>
    </row>
    <row r="224" spans="2:9" customFormat="1" ht="24" customHeight="1">
      <c r="B224" s="7"/>
      <c r="C224" s="7"/>
      <c r="D224" s="188"/>
      <c r="E224" s="22"/>
      <c r="F224" s="7"/>
      <c r="G224" s="7"/>
      <c r="H224" s="7"/>
      <c r="I224" s="93"/>
    </row>
    <row r="225" spans="2:9" customFormat="1" ht="24" customHeight="1">
      <c r="B225" s="7"/>
      <c r="C225" s="7"/>
      <c r="D225" s="188"/>
      <c r="E225" s="22"/>
      <c r="F225" s="7"/>
      <c r="G225" s="7"/>
      <c r="H225" s="7"/>
      <c r="I225" s="93"/>
    </row>
    <row r="226" spans="2:9" customFormat="1" ht="24" customHeight="1">
      <c r="B226" s="7"/>
      <c r="C226" s="7"/>
      <c r="D226" s="188"/>
      <c r="E226" s="22"/>
      <c r="F226" s="7"/>
      <c r="G226" s="7"/>
      <c r="H226" s="7"/>
      <c r="I226" s="93"/>
    </row>
    <row r="227" spans="2:9" customFormat="1" ht="24" customHeight="1">
      <c r="B227" s="7"/>
      <c r="C227" s="7"/>
      <c r="D227" s="188"/>
      <c r="E227" s="22"/>
      <c r="F227" s="7"/>
      <c r="G227" s="7"/>
      <c r="H227" s="7"/>
      <c r="I227" s="93"/>
    </row>
    <row r="228" spans="2:9" customFormat="1" ht="24" customHeight="1">
      <c r="B228" s="7"/>
      <c r="C228" s="7"/>
      <c r="D228" s="188"/>
      <c r="E228" s="22"/>
      <c r="F228" s="7"/>
      <c r="G228" s="7"/>
      <c r="H228" s="7"/>
      <c r="I228" s="93"/>
    </row>
    <row r="229" spans="2:9" customFormat="1" ht="24" customHeight="1">
      <c r="B229" s="7"/>
      <c r="C229" s="7"/>
      <c r="D229" s="188"/>
      <c r="E229" s="22"/>
      <c r="F229" s="7"/>
      <c r="G229" s="7"/>
      <c r="H229" s="7"/>
      <c r="I229" s="93"/>
    </row>
    <row r="230" spans="2:9" customFormat="1" ht="24" customHeight="1">
      <c r="B230" s="7"/>
      <c r="C230" s="7"/>
      <c r="D230" s="188"/>
      <c r="E230" s="22"/>
      <c r="F230" s="7"/>
      <c r="G230" s="7"/>
      <c r="H230" s="7"/>
      <c r="I230" s="93"/>
    </row>
    <row r="231" spans="2:9" customFormat="1" ht="24" customHeight="1">
      <c r="B231" s="7"/>
      <c r="C231" s="7"/>
      <c r="D231" s="188"/>
      <c r="E231" s="22"/>
      <c r="F231" s="7"/>
      <c r="G231" s="7"/>
      <c r="H231" s="7"/>
      <c r="I231" s="93"/>
    </row>
    <row r="232" spans="2:9" customFormat="1" ht="24" customHeight="1">
      <c r="B232" s="7"/>
      <c r="C232" s="7"/>
      <c r="D232" s="188"/>
      <c r="E232" s="22"/>
      <c r="F232" s="7"/>
      <c r="G232" s="7"/>
      <c r="H232" s="7"/>
      <c r="I232" s="93"/>
    </row>
    <row r="233" spans="2:9" customFormat="1" ht="24" customHeight="1">
      <c r="B233" s="7"/>
      <c r="C233" s="7"/>
      <c r="D233" s="188"/>
      <c r="E233" s="22"/>
      <c r="F233" s="7"/>
      <c r="G233" s="7"/>
      <c r="H233" s="7"/>
      <c r="I233" s="93"/>
    </row>
    <row r="234" spans="2:9" customFormat="1" ht="24" customHeight="1">
      <c r="B234" s="7"/>
      <c r="C234" s="7"/>
      <c r="D234" s="188"/>
      <c r="E234" s="22"/>
      <c r="F234" s="7"/>
      <c r="G234" s="7"/>
      <c r="H234" s="7"/>
      <c r="I234" s="93"/>
    </row>
    <row r="235" spans="2:9" customFormat="1" ht="24" customHeight="1">
      <c r="B235" s="7"/>
      <c r="C235" s="7"/>
      <c r="D235" s="188"/>
      <c r="E235" s="22"/>
      <c r="F235" s="7"/>
      <c r="G235" s="7"/>
      <c r="H235" s="7"/>
      <c r="I235" s="93"/>
    </row>
    <row r="236" spans="2:9" customFormat="1" ht="24" customHeight="1">
      <c r="B236" s="7"/>
      <c r="C236" s="7"/>
      <c r="D236" s="188"/>
      <c r="E236" s="22"/>
      <c r="F236" s="7"/>
      <c r="G236" s="7"/>
      <c r="H236" s="7"/>
      <c r="I236" s="93"/>
    </row>
    <row r="237" spans="2:9" customFormat="1" ht="24" customHeight="1">
      <c r="B237" s="7"/>
      <c r="C237" s="7"/>
      <c r="D237" s="188"/>
      <c r="E237" s="22"/>
      <c r="F237" s="7"/>
      <c r="G237" s="7"/>
      <c r="H237" s="7"/>
      <c r="I237" s="93"/>
    </row>
    <row r="238" spans="2:9" customFormat="1" ht="24" customHeight="1">
      <c r="B238" s="7"/>
      <c r="C238" s="7"/>
      <c r="D238" s="188"/>
      <c r="E238" s="22"/>
      <c r="F238" s="7"/>
      <c r="G238" s="7"/>
      <c r="H238" s="7"/>
      <c r="I238" s="93"/>
    </row>
    <row r="239" spans="2:9" customFormat="1" ht="24" customHeight="1">
      <c r="B239" s="7"/>
      <c r="C239" s="7"/>
      <c r="D239" s="188"/>
      <c r="E239" s="22"/>
      <c r="F239" s="7"/>
      <c r="G239" s="7"/>
      <c r="H239" s="7"/>
      <c r="I239" s="93"/>
    </row>
    <row r="240" spans="2:9" customFormat="1" ht="24" customHeight="1">
      <c r="B240" s="7"/>
      <c r="C240" s="7"/>
      <c r="D240" s="188"/>
      <c r="E240" s="22"/>
      <c r="F240" s="7"/>
      <c r="G240" s="7"/>
      <c r="H240" s="7"/>
      <c r="I240" s="93"/>
    </row>
    <row r="241" spans="2:9" customFormat="1" ht="24" customHeight="1">
      <c r="B241" s="7"/>
      <c r="C241" s="7"/>
      <c r="D241" s="188"/>
      <c r="E241" s="22"/>
      <c r="F241" s="7"/>
      <c r="G241" s="7"/>
      <c r="H241" s="7"/>
      <c r="I241" s="93"/>
    </row>
    <row r="242" spans="2:9" customFormat="1" ht="24" customHeight="1">
      <c r="B242" s="7"/>
      <c r="C242" s="7"/>
      <c r="D242" s="188"/>
      <c r="E242" s="22"/>
      <c r="F242" s="7"/>
      <c r="G242" s="7"/>
      <c r="H242" s="7"/>
      <c r="I242" s="93"/>
    </row>
    <row r="243" spans="2:9" customFormat="1" ht="24" customHeight="1">
      <c r="B243" s="7"/>
      <c r="C243" s="7"/>
      <c r="D243" s="188"/>
      <c r="E243" s="22"/>
      <c r="F243" s="7"/>
      <c r="G243" s="7"/>
      <c r="H243" s="7"/>
      <c r="I243" s="93"/>
    </row>
    <row r="244" spans="2:9" customFormat="1" ht="24" customHeight="1">
      <c r="B244" s="7"/>
      <c r="C244" s="7"/>
      <c r="D244" s="188"/>
      <c r="E244" s="22"/>
      <c r="F244" s="7"/>
      <c r="G244" s="7"/>
      <c r="H244" s="7"/>
      <c r="I244" s="93"/>
    </row>
    <row r="245" spans="2:9" customFormat="1" ht="24" customHeight="1">
      <c r="B245" s="7"/>
      <c r="C245" s="7"/>
      <c r="D245" s="188"/>
      <c r="E245" s="22"/>
      <c r="F245" s="7"/>
      <c r="G245" s="7"/>
      <c r="H245" s="7"/>
      <c r="I245" s="93"/>
    </row>
    <row r="246" spans="2:9" customFormat="1" ht="24" customHeight="1">
      <c r="B246" s="7"/>
      <c r="C246" s="7"/>
      <c r="D246" s="188"/>
      <c r="E246" s="22"/>
      <c r="F246" s="7"/>
      <c r="G246" s="7"/>
      <c r="H246" s="7"/>
      <c r="I246" s="93"/>
    </row>
    <row r="247" spans="2:9" customFormat="1" ht="24" customHeight="1">
      <c r="B247" s="7"/>
      <c r="C247" s="7"/>
      <c r="D247" s="188"/>
      <c r="E247" s="22"/>
      <c r="F247" s="7"/>
      <c r="G247" s="7"/>
      <c r="H247" s="7"/>
      <c r="I247" s="93"/>
    </row>
    <row r="248" spans="2:9" customFormat="1" ht="24" customHeight="1">
      <c r="B248" s="7"/>
      <c r="C248" s="7"/>
      <c r="D248" s="188"/>
      <c r="E248" s="22"/>
      <c r="F248" s="7"/>
      <c r="G248" s="7"/>
      <c r="H248" s="7"/>
      <c r="I248" s="93"/>
    </row>
    <row r="249" spans="2:9" customFormat="1" ht="24" customHeight="1">
      <c r="B249" s="7"/>
      <c r="C249" s="7"/>
      <c r="D249" s="188"/>
      <c r="E249" s="22"/>
      <c r="F249" s="7"/>
      <c r="G249" s="7"/>
      <c r="H249" s="7"/>
      <c r="I249" s="93"/>
    </row>
    <row r="250" spans="2:9" customFormat="1" ht="24" customHeight="1">
      <c r="B250" s="7"/>
      <c r="C250" s="7"/>
      <c r="D250" s="188"/>
      <c r="E250" s="22"/>
      <c r="F250" s="7"/>
      <c r="G250" s="7"/>
      <c r="H250" s="7"/>
      <c r="I250" s="93"/>
    </row>
    <row r="251" spans="2:9" customFormat="1" ht="24" customHeight="1">
      <c r="B251" s="7"/>
      <c r="C251" s="7"/>
      <c r="D251" s="188"/>
      <c r="E251" s="22"/>
      <c r="F251" s="7"/>
      <c r="G251" s="7"/>
      <c r="H251" s="7"/>
      <c r="I251" s="93"/>
    </row>
    <row r="252" spans="2:9" customFormat="1" ht="24" customHeight="1">
      <c r="B252" s="7"/>
      <c r="C252" s="7"/>
      <c r="D252" s="188"/>
      <c r="E252" s="22"/>
      <c r="F252" s="7"/>
      <c r="G252" s="7"/>
      <c r="H252" s="7"/>
      <c r="I252" s="93"/>
    </row>
    <row r="253" spans="2:9" customFormat="1" ht="24" customHeight="1">
      <c r="B253" s="7"/>
      <c r="C253" s="7"/>
      <c r="D253" s="188"/>
      <c r="E253" s="22"/>
      <c r="F253" s="7"/>
      <c r="G253" s="7"/>
      <c r="H253" s="7"/>
      <c r="I253" s="93"/>
    </row>
    <row r="254" spans="2:9" customFormat="1" ht="24" customHeight="1">
      <c r="B254" s="7"/>
      <c r="C254" s="7"/>
      <c r="D254" s="188"/>
      <c r="E254" s="22"/>
      <c r="F254" s="7"/>
      <c r="G254" s="7"/>
      <c r="H254" s="7"/>
      <c r="I254" s="93"/>
    </row>
    <row r="255" spans="2:9" customFormat="1" ht="24" customHeight="1">
      <c r="B255" s="7"/>
      <c r="C255" s="7"/>
      <c r="D255" s="188"/>
      <c r="E255" s="22"/>
      <c r="F255" s="7"/>
      <c r="G255" s="7"/>
      <c r="H255" s="7"/>
      <c r="I255" s="93"/>
    </row>
    <row r="256" spans="2:9" customFormat="1" ht="24" customHeight="1">
      <c r="B256" s="7"/>
      <c r="C256" s="7"/>
      <c r="D256" s="188"/>
      <c r="E256" s="22"/>
      <c r="F256" s="7"/>
      <c r="G256" s="7"/>
      <c r="H256" s="7"/>
      <c r="I256" s="93"/>
    </row>
    <row r="257" spans="2:9" customFormat="1" ht="24" customHeight="1">
      <c r="B257" s="7"/>
      <c r="C257" s="7"/>
      <c r="D257" s="188"/>
      <c r="E257" s="22"/>
      <c r="F257" s="7"/>
      <c r="G257" s="7"/>
      <c r="H257" s="7"/>
      <c r="I257" s="93"/>
    </row>
    <row r="258" spans="2:9" customFormat="1" ht="24" customHeight="1">
      <c r="B258" s="7"/>
      <c r="C258" s="7"/>
      <c r="D258" s="188"/>
      <c r="E258" s="22"/>
      <c r="F258" s="7"/>
      <c r="G258" s="7"/>
      <c r="H258" s="7"/>
      <c r="I258" s="93"/>
    </row>
    <row r="259" spans="2:9" customFormat="1" ht="24" customHeight="1">
      <c r="B259" s="7"/>
      <c r="C259" s="7"/>
      <c r="D259" s="188"/>
      <c r="E259" s="22"/>
      <c r="F259" s="7"/>
      <c r="G259" s="7"/>
      <c r="H259" s="7"/>
      <c r="I259" s="93"/>
    </row>
    <row r="260" spans="2:9" customFormat="1" ht="24" customHeight="1">
      <c r="B260" s="7"/>
      <c r="C260" s="7"/>
      <c r="D260" s="188"/>
      <c r="E260" s="22"/>
      <c r="F260" s="7"/>
      <c r="G260" s="7"/>
      <c r="H260" s="7"/>
      <c r="I260" s="93"/>
    </row>
    <row r="261" spans="2:9" customFormat="1" ht="24" customHeight="1">
      <c r="B261" s="7"/>
      <c r="C261" s="7"/>
      <c r="D261" s="188"/>
      <c r="E261" s="22"/>
      <c r="F261" s="7"/>
      <c r="G261" s="7"/>
      <c r="H261" s="7"/>
      <c r="I261" s="93"/>
    </row>
    <row r="262" spans="2:9" customFormat="1" ht="24" customHeight="1">
      <c r="B262" s="7"/>
      <c r="C262" s="7"/>
      <c r="D262" s="188"/>
      <c r="E262" s="22"/>
      <c r="F262" s="7"/>
      <c r="G262" s="7"/>
      <c r="H262" s="7"/>
      <c r="I262" s="93"/>
    </row>
    <row r="263" spans="2:9" customFormat="1" ht="24" customHeight="1">
      <c r="B263" s="7"/>
      <c r="C263" s="7"/>
      <c r="D263" s="188"/>
      <c r="E263" s="22"/>
      <c r="F263" s="7"/>
      <c r="G263" s="7"/>
      <c r="H263" s="7"/>
      <c r="I263" s="93"/>
    </row>
    <row r="264" spans="2:9" customFormat="1" ht="24" customHeight="1">
      <c r="B264" s="7"/>
      <c r="C264" s="7"/>
      <c r="D264" s="188"/>
      <c r="E264" s="22"/>
      <c r="F264" s="7"/>
      <c r="G264" s="7"/>
      <c r="H264" s="7"/>
      <c r="I264" s="93"/>
    </row>
    <row r="265" spans="2:9" customFormat="1" ht="24" customHeight="1">
      <c r="B265" s="7"/>
      <c r="C265" s="7"/>
      <c r="D265" s="188"/>
      <c r="E265" s="22"/>
      <c r="F265" s="7"/>
      <c r="G265" s="7"/>
      <c r="H265" s="7"/>
      <c r="I265" s="93"/>
    </row>
    <row r="266" spans="2:9" customFormat="1" ht="24" customHeight="1">
      <c r="B266" s="7"/>
      <c r="C266" s="7"/>
      <c r="D266" s="188"/>
      <c r="E266" s="22"/>
      <c r="F266" s="7"/>
      <c r="G266" s="7"/>
      <c r="H266" s="7"/>
      <c r="I266" s="93"/>
    </row>
    <row r="267" spans="2:9" customFormat="1" ht="24" customHeight="1">
      <c r="B267" s="7"/>
      <c r="C267" s="7"/>
      <c r="D267" s="188"/>
      <c r="E267" s="22"/>
      <c r="F267" s="7"/>
      <c r="G267" s="7"/>
      <c r="H267" s="7"/>
      <c r="I267" s="93"/>
    </row>
    <row r="268" spans="2:9" customFormat="1" ht="24" customHeight="1">
      <c r="B268" s="7"/>
      <c r="C268" s="7"/>
      <c r="D268" s="188"/>
      <c r="E268" s="22"/>
      <c r="F268" s="7"/>
      <c r="G268" s="7"/>
      <c r="H268" s="7"/>
      <c r="I268" s="93"/>
    </row>
    <row r="269" spans="2:9" customFormat="1" ht="24" customHeight="1">
      <c r="B269" s="7"/>
      <c r="C269" s="7"/>
      <c r="D269" s="188"/>
      <c r="E269" s="22"/>
      <c r="F269" s="7"/>
      <c r="G269" s="7"/>
      <c r="H269" s="7"/>
      <c r="I269" s="93"/>
    </row>
    <row r="270" spans="2:9" customFormat="1" ht="24" customHeight="1">
      <c r="B270" s="7"/>
      <c r="C270" s="7"/>
      <c r="D270" s="188"/>
      <c r="E270" s="22"/>
      <c r="F270" s="7"/>
      <c r="G270" s="7"/>
      <c r="H270" s="7"/>
      <c r="I270" s="93"/>
    </row>
    <row r="271" spans="2:9" customFormat="1" ht="24" customHeight="1">
      <c r="B271" s="7"/>
      <c r="C271" s="7"/>
      <c r="D271" s="188"/>
      <c r="E271" s="22"/>
      <c r="F271" s="7"/>
      <c r="G271" s="7"/>
      <c r="H271" s="7"/>
      <c r="I271" s="93"/>
    </row>
    <row r="272" spans="2:9" customFormat="1" ht="24" customHeight="1">
      <c r="B272" s="7"/>
      <c r="C272" s="7"/>
      <c r="D272" s="188"/>
      <c r="E272" s="22"/>
      <c r="F272" s="7"/>
      <c r="G272" s="7"/>
      <c r="H272" s="7"/>
      <c r="I272" s="93"/>
    </row>
    <row r="273" spans="2:9" customFormat="1" ht="24" customHeight="1">
      <c r="B273" s="7"/>
      <c r="C273" s="7"/>
      <c r="D273" s="188"/>
      <c r="E273" s="22"/>
      <c r="F273" s="7"/>
      <c r="G273" s="7"/>
      <c r="H273" s="7"/>
      <c r="I273" s="93"/>
    </row>
    <row r="274" spans="2:9" customFormat="1" ht="24" customHeight="1">
      <c r="B274" s="7"/>
      <c r="C274" s="7"/>
      <c r="D274" s="188"/>
      <c r="E274" s="22"/>
      <c r="F274" s="7"/>
      <c r="G274" s="7"/>
      <c r="H274" s="7"/>
      <c r="I274" s="93"/>
    </row>
    <row r="275" spans="2:9" customFormat="1" ht="24" customHeight="1">
      <c r="B275" s="7"/>
      <c r="C275" s="7"/>
      <c r="D275" s="188"/>
      <c r="E275" s="22"/>
      <c r="F275" s="7"/>
      <c r="G275" s="7"/>
      <c r="H275" s="7"/>
      <c r="I275" s="93"/>
    </row>
    <row r="276" spans="2:9" customFormat="1" ht="24" customHeight="1">
      <c r="B276" s="7"/>
      <c r="C276" s="7"/>
      <c r="D276" s="188"/>
      <c r="E276" s="22"/>
      <c r="F276" s="7"/>
      <c r="G276" s="7"/>
      <c r="H276" s="7"/>
      <c r="I276" s="93"/>
    </row>
    <row r="277" spans="2:9" customFormat="1" ht="24" customHeight="1">
      <c r="B277" s="7"/>
      <c r="C277" s="7"/>
      <c r="D277" s="188"/>
      <c r="E277" s="22"/>
      <c r="F277" s="7"/>
      <c r="G277" s="7"/>
      <c r="H277" s="7"/>
      <c r="I277" s="93"/>
    </row>
    <row r="278" spans="2:9" customFormat="1" ht="24" customHeight="1">
      <c r="B278" s="7"/>
      <c r="C278" s="7"/>
      <c r="D278" s="188"/>
      <c r="E278" s="22"/>
      <c r="F278" s="7"/>
      <c r="G278" s="7"/>
      <c r="H278" s="7"/>
      <c r="I278" s="93"/>
    </row>
    <row r="279" spans="2:9" customFormat="1" ht="24" customHeight="1">
      <c r="B279" s="7"/>
      <c r="C279" s="7"/>
      <c r="D279" s="188"/>
      <c r="E279" s="22"/>
      <c r="F279" s="7"/>
      <c r="G279" s="7"/>
      <c r="H279" s="7"/>
      <c r="I279" s="93"/>
    </row>
    <row r="280" spans="2:9" customFormat="1" ht="24" customHeight="1">
      <c r="B280" s="7"/>
      <c r="C280" s="7"/>
      <c r="D280" s="188"/>
      <c r="E280" s="22"/>
      <c r="F280" s="7"/>
      <c r="G280" s="7"/>
      <c r="H280" s="7"/>
      <c r="I280" s="93"/>
    </row>
    <row r="281" spans="2:9" customFormat="1" ht="24" customHeight="1">
      <c r="B281" s="7"/>
      <c r="C281" s="7"/>
      <c r="D281" s="188"/>
      <c r="E281" s="22"/>
      <c r="F281" s="7"/>
      <c r="G281" s="7"/>
      <c r="H281" s="7"/>
      <c r="I281" s="93"/>
    </row>
    <row r="282" spans="2:9" customFormat="1" ht="24" customHeight="1">
      <c r="B282" s="7"/>
      <c r="C282" s="7"/>
      <c r="D282" s="188"/>
      <c r="E282" s="22"/>
      <c r="F282" s="7"/>
      <c r="G282" s="7"/>
      <c r="H282" s="7"/>
      <c r="I282" s="93"/>
    </row>
    <row r="283" spans="2:9" customFormat="1" ht="24" customHeight="1">
      <c r="B283" s="7"/>
      <c r="C283" s="7"/>
      <c r="D283" s="188"/>
      <c r="E283" s="22"/>
      <c r="F283" s="7"/>
      <c r="G283" s="7"/>
      <c r="H283" s="7"/>
      <c r="I283" s="93"/>
    </row>
    <row r="284" spans="2:9" customFormat="1" ht="24" customHeight="1">
      <c r="B284" s="7"/>
      <c r="C284" s="7"/>
      <c r="D284" s="188"/>
      <c r="E284" s="22"/>
      <c r="F284" s="7"/>
      <c r="G284" s="7"/>
      <c r="H284" s="7"/>
      <c r="I284" s="93"/>
    </row>
    <row r="285" spans="2:9" customFormat="1" ht="24" customHeight="1">
      <c r="B285" s="7"/>
      <c r="C285" s="7"/>
      <c r="D285" s="188"/>
      <c r="E285" s="22"/>
      <c r="F285" s="7"/>
      <c r="G285" s="7"/>
      <c r="H285" s="7"/>
      <c r="I285" s="93"/>
    </row>
    <row r="286" spans="2:9" customFormat="1" ht="24" customHeight="1">
      <c r="B286" s="7"/>
      <c r="C286" s="7"/>
      <c r="D286" s="188"/>
      <c r="E286" s="22"/>
      <c r="F286" s="7"/>
      <c r="G286" s="7"/>
      <c r="H286" s="7"/>
      <c r="I286" s="93"/>
    </row>
    <row r="287" spans="2:9" customFormat="1" ht="24" customHeight="1">
      <c r="B287" s="7"/>
      <c r="C287" s="7"/>
      <c r="D287" s="188"/>
      <c r="E287" s="22"/>
      <c r="F287" s="7"/>
      <c r="G287" s="7"/>
      <c r="H287" s="7"/>
      <c r="I287" s="93"/>
    </row>
    <row r="288" spans="2:9" customFormat="1" ht="24" customHeight="1">
      <c r="B288" s="7"/>
      <c r="C288" s="7"/>
      <c r="D288" s="188"/>
      <c r="E288" s="22"/>
      <c r="F288" s="7"/>
      <c r="G288" s="7"/>
      <c r="H288" s="7"/>
      <c r="I288" s="93"/>
    </row>
    <row r="289" spans="2:9" customFormat="1" ht="24" customHeight="1">
      <c r="B289" s="7"/>
      <c r="C289" s="7"/>
      <c r="D289" s="188"/>
      <c r="E289" s="22"/>
      <c r="F289" s="7"/>
      <c r="G289" s="7"/>
      <c r="H289" s="7"/>
      <c r="I289" s="93"/>
    </row>
    <row r="290" spans="2:9" customFormat="1" ht="24" customHeight="1">
      <c r="B290" s="7"/>
      <c r="C290" s="7"/>
      <c r="D290" s="188"/>
      <c r="E290" s="22"/>
      <c r="F290" s="7"/>
      <c r="G290" s="7"/>
      <c r="H290" s="7"/>
      <c r="I290" s="93"/>
    </row>
    <row r="291" spans="2:9" customFormat="1" ht="24" customHeight="1">
      <c r="B291" s="7"/>
      <c r="C291" s="7"/>
      <c r="D291" s="188"/>
      <c r="E291" s="22"/>
      <c r="F291" s="7"/>
      <c r="G291" s="7"/>
      <c r="H291" s="7"/>
      <c r="I291" s="93"/>
    </row>
    <row r="292" spans="2:9" customFormat="1" ht="24" customHeight="1">
      <c r="B292" s="7"/>
      <c r="C292" s="7"/>
      <c r="D292" s="188"/>
      <c r="E292" s="22"/>
      <c r="F292" s="7"/>
      <c r="G292" s="7"/>
      <c r="H292" s="7"/>
      <c r="I292" s="93"/>
    </row>
    <row r="293" spans="2:9" customFormat="1" ht="24" customHeight="1">
      <c r="B293" s="7"/>
      <c r="C293" s="7"/>
      <c r="D293" s="188"/>
      <c r="E293" s="22"/>
      <c r="F293" s="7"/>
      <c r="G293" s="7"/>
      <c r="H293" s="7"/>
      <c r="I293" s="93"/>
    </row>
    <row r="294" spans="2:9" customFormat="1" ht="24" customHeight="1">
      <c r="B294" s="7"/>
      <c r="C294" s="7"/>
      <c r="D294" s="188"/>
      <c r="E294" s="22"/>
      <c r="F294" s="7"/>
      <c r="G294" s="7"/>
      <c r="H294" s="7"/>
      <c r="I294" s="93"/>
    </row>
    <row r="295" spans="2:9" customFormat="1" ht="24" customHeight="1">
      <c r="B295" s="7"/>
      <c r="C295" s="7"/>
      <c r="D295" s="188"/>
      <c r="E295" s="22"/>
      <c r="F295" s="7"/>
      <c r="G295" s="7"/>
      <c r="H295" s="7"/>
      <c r="I295" s="93"/>
    </row>
    <row r="296" spans="2:9" customFormat="1" ht="24" customHeight="1">
      <c r="B296" s="7"/>
      <c r="C296" s="7"/>
      <c r="D296" s="188"/>
      <c r="E296" s="22"/>
      <c r="F296" s="7"/>
      <c r="G296" s="7"/>
      <c r="H296" s="7"/>
      <c r="I296" s="93"/>
    </row>
    <row r="297" spans="2:9" customFormat="1" ht="24" customHeight="1">
      <c r="B297" s="7"/>
      <c r="C297" s="7"/>
      <c r="D297" s="188"/>
      <c r="E297" s="22"/>
      <c r="F297" s="7"/>
      <c r="G297" s="7"/>
      <c r="H297" s="7"/>
      <c r="I297" s="93"/>
    </row>
    <row r="298" spans="2:9" customFormat="1" ht="24" customHeight="1">
      <c r="B298" s="7"/>
      <c r="C298" s="7"/>
      <c r="D298" s="188"/>
      <c r="E298" s="22"/>
      <c r="F298" s="7"/>
      <c r="G298" s="7"/>
      <c r="H298" s="7"/>
      <c r="I298" s="93"/>
    </row>
    <row r="299" spans="2:9" customFormat="1" ht="24" customHeight="1">
      <c r="B299" s="7"/>
      <c r="C299" s="7"/>
      <c r="D299" s="188"/>
      <c r="E299" s="22"/>
      <c r="F299" s="7"/>
      <c r="G299" s="7"/>
      <c r="H299" s="7"/>
      <c r="I299" s="93"/>
    </row>
    <row r="300" spans="2:9" customFormat="1" ht="24" customHeight="1">
      <c r="B300" s="7"/>
      <c r="C300" s="7"/>
      <c r="D300" s="188"/>
      <c r="E300" s="22"/>
      <c r="F300" s="7"/>
      <c r="G300" s="7"/>
      <c r="H300" s="7"/>
      <c r="I300" s="93"/>
    </row>
    <row r="301" spans="2:9" customFormat="1" ht="24" customHeight="1">
      <c r="B301" s="7"/>
      <c r="C301" s="7"/>
      <c r="D301" s="188"/>
      <c r="E301" s="22"/>
      <c r="F301" s="7"/>
      <c r="G301" s="7"/>
      <c r="H301" s="7"/>
      <c r="I301" s="93"/>
    </row>
    <row r="302" spans="2:9" customFormat="1" ht="24" customHeight="1">
      <c r="B302" s="7"/>
      <c r="C302" s="7"/>
      <c r="D302" s="188"/>
      <c r="E302" s="22"/>
      <c r="F302" s="7"/>
      <c r="G302" s="7"/>
      <c r="H302" s="7"/>
      <c r="I302" s="93"/>
    </row>
    <row r="303" spans="2:9" customFormat="1" ht="24" customHeight="1">
      <c r="B303" s="7"/>
      <c r="C303" s="7"/>
      <c r="D303" s="188"/>
      <c r="E303" s="22"/>
      <c r="F303" s="7"/>
      <c r="G303" s="7"/>
      <c r="H303" s="7"/>
      <c r="I303" s="93"/>
    </row>
    <row r="304" spans="2:9" customFormat="1" ht="24" customHeight="1">
      <c r="B304" s="7"/>
      <c r="C304" s="7"/>
      <c r="D304" s="188"/>
      <c r="E304" s="22"/>
      <c r="F304" s="7"/>
      <c r="G304" s="7"/>
      <c r="H304" s="7"/>
      <c r="I304" s="93"/>
    </row>
    <row r="305" spans="2:9" customFormat="1" ht="24" customHeight="1">
      <c r="B305" s="7"/>
      <c r="C305" s="7"/>
      <c r="D305" s="188"/>
      <c r="E305" s="22"/>
      <c r="F305" s="7"/>
      <c r="G305" s="7"/>
      <c r="H305" s="7"/>
      <c r="I305" s="93"/>
    </row>
    <row r="306" spans="2:9" customFormat="1" ht="24" customHeight="1">
      <c r="B306" s="7"/>
      <c r="C306" s="7"/>
      <c r="D306" s="188"/>
      <c r="E306" s="22"/>
      <c r="F306" s="7"/>
      <c r="G306" s="7"/>
      <c r="H306" s="7"/>
      <c r="I306" s="93"/>
    </row>
    <row r="307" spans="2:9" customFormat="1" ht="24" customHeight="1">
      <c r="B307" s="7"/>
      <c r="C307" s="7"/>
      <c r="D307" s="188"/>
      <c r="E307" s="22"/>
      <c r="F307" s="7"/>
      <c r="G307" s="7"/>
      <c r="H307" s="7"/>
      <c r="I307" s="93"/>
    </row>
    <row r="308" spans="2:9" customFormat="1" ht="24" customHeight="1">
      <c r="B308" s="7"/>
      <c r="C308" s="7"/>
      <c r="D308" s="188"/>
      <c r="E308" s="22"/>
      <c r="F308" s="7"/>
      <c r="G308" s="7"/>
      <c r="H308" s="7"/>
      <c r="I308" s="93"/>
    </row>
    <row r="309" spans="2:9" customFormat="1" ht="24" customHeight="1">
      <c r="B309" s="7"/>
      <c r="C309" s="7"/>
      <c r="D309" s="188"/>
      <c r="E309" s="22"/>
      <c r="F309" s="7"/>
      <c r="G309" s="7"/>
      <c r="H309" s="7"/>
      <c r="I309" s="93"/>
    </row>
    <row r="310" spans="2:9" customFormat="1" ht="24" customHeight="1">
      <c r="B310" s="7"/>
      <c r="C310" s="7"/>
      <c r="D310" s="188"/>
      <c r="E310" s="22"/>
      <c r="F310" s="7"/>
      <c r="G310" s="7"/>
      <c r="H310" s="7"/>
      <c r="I310" s="93"/>
    </row>
    <row r="311" spans="2:9" customFormat="1" ht="24" customHeight="1">
      <c r="B311" s="7"/>
      <c r="C311" s="7"/>
      <c r="D311" s="188"/>
      <c r="E311" s="22"/>
      <c r="F311" s="7"/>
      <c r="G311" s="7"/>
      <c r="H311" s="7"/>
      <c r="I311" s="93"/>
    </row>
    <row r="312" spans="2:9" customFormat="1" ht="24" customHeight="1">
      <c r="B312" s="7"/>
      <c r="C312" s="7"/>
      <c r="D312" s="188"/>
      <c r="E312" s="22"/>
      <c r="F312" s="7"/>
      <c r="G312" s="7"/>
      <c r="H312" s="7"/>
      <c r="I312" s="93"/>
    </row>
    <row r="313" spans="2:9" customFormat="1" ht="24" customHeight="1">
      <c r="B313" s="7"/>
      <c r="C313" s="7"/>
      <c r="D313" s="188"/>
      <c r="E313" s="22"/>
      <c r="F313" s="7"/>
      <c r="G313" s="7"/>
      <c r="H313" s="7"/>
      <c r="I313" s="93"/>
    </row>
    <row r="314" spans="2:9" customFormat="1" ht="24" customHeight="1">
      <c r="B314" s="7"/>
      <c r="C314" s="7"/>
      <c r="D314" s="188"/>
      <c r="E314" s="22"/>
      <c r="F314" s="7"/>
      <c r="G314" s="7"/>
      <c r="H314" s="7"/>
      <c r="I314" s="93"/>
    </row>
    <row r="315" spans="2:9" customFormat="1" ht="24" customHeight="1">
      <c r="B315" s="7"/>
      <c r="C315" s="7"/>
      <c r="D315" s="188"/>
      <c r="E315" s="22"/>
      <c r="F315" s="7"/>
      <c r="G315" s="7"/>
      <c r="H315" s="7"/>
      <c r="I315" s="93"/>
    </row>
    <row r="316" spans="2:9" customFormat="1" ht="24" customHeight="1">
      <c r="B316" s="7"/>
      <c r="C316" s="7"/>
      <c r="D316" s="188"/>
      <c r="E316" s="22"/>
      <c r="F316" s="7"/>
      <c r="G316" s="7"/>
      <c r="H316" s="7"/>
      <c r="I316" s="93"/>
    </row>
    <row r="317" spans="2:9" customFormat="1" ht="24" customHeight="1">
      <c r="B317" s="7"/>
      <c r="C317" s="7"/>
      <c r="D317" s="188"/>
      <c r="E317" s="22"/>
      <c r="F317" s="7"/>
      <c r="G317" s="7"/>
      <c r="H317" s="7"/>
      <c r="I317" s="93"/>
    </row>
    <row r="318" spans="2:9" customFormat="1" ht="24" customHeight="1">
      <c r="B318" s="7"/>
      <c r="C318" s="7"/>
      <c r="D318" s="188"/>
      <c r="E318" s="22"/>
      <c r="F318" s="7"/>
      <c r="G318" s="7"/>
      <c r="H318" s="7"/>
      <c r="I318" s="93"/>
    </row>
    <row r="319" spans="2:9" customFormat="1" ht="24" customHeight="1">
      <c r="B319" s="7"/>
      <c r="C319" s="7"/>
      <c r="D319" s="188"/>
      <c r="E319" s="22"/>
      <c r="F319" s="7"/>
      <c r="G319" s="7"/>
      <c r="H319" s="7"/>
      <c r="I319" s="93"/>
    </row>
    <row r="320" spans="2:9" customFormat="1" ht="24" customHeight="1">
      <c r="B320" s="7"/>
      <c r="C320" s="7"/>
      <c r="D320" s="188"/>
      <c r="E320" s="22"/>
      <c r="F320" s="7"/>
      <c r="G320" s="7"/>
      <c r="H320" s="7"/>
      <c r="I320" s="93"/>
    </row>
    <row r="321" spans="2:9" customFormat="1" ht="24" customHeight="1">
      <c r="B321" s="7"/>
      <c r="C321" s="7"/>
      <c r="D321" s="188"/>
      <c r="E321" s="22"/>
      <c r="F321" s="7"/>
      <c r="G321" s="7"/>
      <c r="H321" s="7"/>
      <c r="I321" s="93"/>
    </row>
    <row r="322" spans="2:9" customFormat="1" ht="24" customHeight="1">
      <c r="B322" s="7"/>
      <c r="C322" s="7"/>
      <c r="D322" s="188"/>
      <c r="E322" s="22"/>
      <c r="F322" s="7"/>
      <c r="G322" s="7"/>
      <c r="H322" s="7"/>
      <c r="I322" s="93"/>
    </row>
    <row r="323" spans="2:9" customFormat="1" ht="24" customHeight="1">
      <c r="B323" s="7"/>
      <c r="C323" s="7"/>
      <c r="D323" s="188"/>
      <c r="E323" s="22"/>
      <c r="F323" s="7"/>
      <c r="G323" s="7"/>
      <c r="H323" s="7"/>
      <c r="I323" s="93"/>
    </row>
    <row r="324" spans="2:9" customFormat="1" ht="24" customHeight="1">
      <c r="B324" s="7"/>
      <c r="C324" s="7"/>
      <c r="D324" s="188"/>
      <c r="E324" s="22"/>
      <c r="F324" s="7"/>
      <c r="G324" s="7"/>
      <c r="H324" s="7"/>
      <c r="I324" s="93"/>
    </row>
    <row r="325" spans="2:9" customFormat="1" ht="24" customHeight="1">
      <c r="B325" s="7"/>
      <c r="C325" s="7"/>
      <c r="D325" s="188"/>
      <c r="E325" s="22"/>
      <c r="F325" s="7"/>
      <c r="G325" s="7"/>
      <c r="H325" s="7"/>
      <c r="I325" s="93"/>
    </row>
    <row r="326" spans="2:9" customFormat="1" ht="24" customHeight="1">
      <c r="B326" s="7"/>
      <c r="C326" s="7"/>
      <c r="D326" s="188"/>
      <c r="E326" s="22"/>
      <c r="F326" s="7"/>
      <c r="G326" s="7"/>
      <c r="H326" s="7"/>
      <c r="I326" s="93"/>
    </row>
    <row r="327" spans="2:9" customFormat="1" ht="24" customHeight="1">
      <c r="B327" s="7"/>
      <c r="C327" s="7"/>
      <c r="D327" s="188"/>
      <c r="E327" s="22"/>
      <c r="F327" s="7"/>
      <c r="G327" s="7"/>
      <c r="H327" s="7"/>
      <c r="I327" s="93"/>
    </row>
    <row r="328" spans="2:9" customFormat="1" ht="24" customHeight="1">
      <c r="B328" s="7"/>
      <c r="C328" s="7"/>
      <c r="D328" s="188"/>
      <c r="E328" s="22"/>
      <c r="F328" s="7"/>
      <c r="G328" s="7"/>
      <c r="H328" s="7"/>
      <c r="I328" s="93"/>
    </row>
    <row r="329" spans="2:9" customFormat="1" ht="24" customHeight="1">
      <c r="B329" s="7"/>
      <c r="C329" s="7"/>
      <c r="D329" s="188"/>
      <c r="E329" s="22"/>
      <c r="F329" s="7"/>
      <c r="G329" s="7"/>
      <c r="H329" s="7"/>
      <c r="I329" s="93"/>
    </row>
    <row r="330" spans="2:9" customFormat="1" ht="24" customHeight="1">
      <c r="B330" s="7"/>
      <c r="C330" s="7"/>
      <c r="D330" s="188"/>
      <c r="E330" s="22"/>
      <c r="F330" s="7"/>
      <c r="G330" s="7"/>
      <c r="H330" s="7"/>
      <c r="I330" s="93"/>
    </row>
    <row r="331" spans="2:9" customFormat="1" ht="24" customHeight="1">
      <c r="B331" s="7"/>
      <c r="C331" s="7"/>
      <c r="D331" s="188"/>
      <c r="E331" s="22"/>
      <c r="F331" s="7"/>
      <c r="G331" s="7"/>
      <c r="H331" s="7"/>
      <c r="I331" s="93"/>
    </row>
    <row r="332" spans="2:9" customFormat="1" ht="24" customHeight="1">
      <c r="B332" s="7"/>
      <c r="C332" s="7"/>
      <c r="D332" s="188"/>
      <c r="E332" s="22"/>
      <c r="F332" s="7"/>
      <c r="G332" s="7"/>
      <c r="H332" s="7"/>
      <c r="I332" s="93"/>
    </row>
    <row r="333" spans="2:9" customFormat="1" ht="24" customHeight="1">
      <c r="B333" s="7"/>
      <c r="C333" s="7"/>
      <c r="D333" s="188"/>
      <c r="E333" s="22"/>
      <c r="F333" s="7"/>
      <c r="G333" s="7"/>
      <c r="H333" s="7"/>
      <c r="I333" s="93"/>
    </row>
    <row r="334" spans="2:9" customFormat="1" ht="24" customHeight="1">
      <c r="B334" s="7"/>
      <c r="C334" s="7"/>
      <c r="D334" s="188"/>
      <c r="E334" s="22"/>
      <c r="F334" s="7"/>
      <c r="G334" s="7"/>
      <c r="H334" s="7"/>
      <c r="I334" s="93"/>
    </row>
    <row r="335" spans="2:9" customFormat="1" ht="24" customHeight="1">
      <c r="B335" s="7"/>
      <c r="C335" s="7"/>
      <c r="D335" s="188"/>
      <c r="E335" s="22"/>
      <c r="F335" s="7"/>
      <c r="G335" s="7"/>
      <c r="H335" s="7"/>
      <c r="I335" s="93"/>
    </row>
    <row r="336" spans="2:9" customFormat="1" ht="24" customHeight="1">
      <c r="B336" s="7"/>
      <c r="C336" s="7"/>
      <c r="D336" s="188"/>
      <c r="E336" s="22"/>
      <c r="F336" s="7"/>
      <c r="G336" s="7"/>
      <c r="H336" s="7"/>
      <c r="I336" s="93"/>
    </row>
    <row r="337" spans="2:9" customFormat="1" ht="24" customHeight="1">
      <c r="B337" s="7"/>
      <c r="C337" s="7"/>
      <c r="D337" s="188"/>
      <c r="E337" s="22"/>
      <c r="F337" s="7"/>
      <c r="G337" s="7"/>
      <c r="H337" s="7"/>
      <c r="I337" s="93"/>
    </row>
    <row r="338" spans="2:9" customFormat="1" ht="24" customHeight="1">
      <c r="B338" s="7"/>
      <c r="C338" s="7"/>
      <c r="D338" s="188"/>
      <c r="E338" s="22"/>
      <c r="F338" s="7"/>
      <c r="G338" s="7"/>
      <c r="H338" s="7"/>
      <c r="I338" s="93"/>
    </row>
    <row r="339" spans="2:9" customFormat="1" ht="24" customHeight="1">
      <c r="B339" s="7"/>
      <c r="C339" s="7"/>
      <c r="D339" s="188"/>
      <c r="E339" s="22"/>
      <c r="F339" s="7"/>
      <c r="G339" s="7"/>
      <c r="H339" s="7"/>
      <c r="I339" s="93"/>
    </row>
    <row r="340" spans="2:9" customFormat="1" ht="24" customHeight="1">
      <c r="B340" s="7"/>
      <c r="C340" s="7"/>
      <c r="D340" s="188"/>
      <c r="E340" s="22"/>
      <c r="F340" s="7"/>
      <c r="G340" s="7"/>
      <c r="H340" s="7"/>
      <c r="I340" s="93"/>
    </row>
    <row r="341" spans="2:9" customFormat="1" ht="24" customHeight="1">
      <c r="B341" s="7"/>
      <c r="C341" s="7"/>
      <c r="D341" s="188"/>
      <c r="E341" s="22"/>
      <c r="F341" s="7"/>
      <c r="G341" s="7"/>
      <c r="H341" s="7"/>
      <c r="I341" s="93"/>
    </row>
    <row r="342" spans="2:9" customFormat="1" ht="24" customHeight="1">
      <c r="B342" s="7"/>
      <c r="C342" s="7"/>
      <c r="D342" s="188"/>
      <c r="E342" s="22"/>
      <c r="F342" s="7"/>
      <c r="G342" s="7"/>
      <c r="H342" s="7"/>
      <c r="I342" s="93"/>
    </row>
    <row r="343" spans="2:9" customFormat="1" ht="24" customHeight="1">
      <c r="B343" s="7"/>
      <c r="C343" s="7"/>
      <c r="D343" s="188"/>
      <c r="E343" s="22"/>
      <c r="F343" s="7"/>
      <c r="G343" s="7"/>
      <c r="H343" s="7"/>
      <c r="I343" s="93"/>
    </row>
    <row r="344" spans="2:9" customFormat="1" ht="24" customHeight="1">
      <c r="B344" s="7"/>
      <c r="C344" s="7"/>
      <c r="D344" s="188"/>
      <c r="E344" s="22"/>
      <c r="F344" s="7"/>
      <c r="G344" s="7"/>
      <c r="H344" s="7"/>
      <c r="I344" s="93"/>
    </row>
    <row r="345" spans="2:9" customFormat="1" ht="24" customHeight="1">
      <c r="B345" s="7"/>
      <c r="C345" s="7"/>
      <c r="D345" s="188"/>
      <c r="E345" s="22"/>
      <c r="F345" s="7"/>
      <c r="G345" s="7"/>
      <c r="H345" s="7"/>
      <c r="I345" s="93"/>
    </row>
    <row r="346" spans="2:9" customFormat="1" ht="24" customHeight="1">
      <c r="B346" s="7"/>
      <c r="C346" s="7"/>
      <c r="D346" s="188"/>
      <c r="E346" s="22"/>
      <c r="F346" s="7"/>
      <c r="G346" s="7"/>
      <c r="H346" s="7"/>
      <c r="I346" s="93"/>
    </row>
    <row r="347" spans="2:9" customFormat="1" ht="24" customHeight="1">
      <c r="B347" s="7"/>
      <c r="C347" s="7"/>
      <c r="D347" s="188"/>
      <c r="E347" s="22"/>
      <c r="F347" s="7"/>
      <c r="G347" s="7"/>
      <c r="H347" s="7"/>
      <c r="I347" s="93"/>
    </row>
    <row r="348" spans="2:9" customFormat="1" ht="24" customHeight="1">
      <c r="B348" s="7"/>
      <c r="C348" s="7"/>
      <c r="D348" s="188"/>
      <c r="E348" s="22"/>
      <c r="F348" s="7"/>
      <c r="G348" s="7"/>
      <c r="H348" s="7"/>
      <c r="I348" s="93"/>
    </row>
    <row r="349" spans="2:9" customFormat="1" ht="24" customHeight="1">
      <c r="B349" s="7"/>
      <c r="C349" s="7"/>
      <c r="D349" s="188"/>
      <c r="E349" s="22"/>
      <c r="F349" s="7"/>
      <c r="G349" s="7"/>
      <c r="H349" s="7"/>
      <c r="I349" s="93"/>
    </row>
    <row r="350" spans="2:9" customFormat="1" ht="24" customHeight="1">
      <c r="B350" s="7"/>
      <c r="C350" s="7"/>
      <c r="D350" s="188"/>
      <c r="E350" s="22"/>
      <c r="F350" s="7"/>
      <c r="G350" s="7"/>
      <c r="H350" s="7"/>
      <c r="I350" s="93"/>
    </row>
    <row r="351" spans="2:9" customFormat="1" ht="24" customHeight="1">
      <c r="B351" s="7"/>
      <c r="C351" s="7"/>
      <c r="D351" s="188"/>
      <c r="E351" s="22"/>
      <c r="F351" s="7"/>
      <c r="G351" s="7"/>
      <c r="H351" s="7"/>
      <c r="I351" s="93"/>
    </row>
    <row r="352" spans="2:9" customFormat="1" ht="24" customHeight="1">
      <c r="B352" s="7"/>
      <c r="C352" s="7"/>
      <c r="D352" s="188"/>
      <c r="E352" s="22"/>
      <c r="F352" s="7"/>
      <c r="G352" s="7"/>
      <c r="H352" s="7"/>
      <c r="I352" s="93"/>
    </row>
    <row r="353" spans="2:9" customFormat="1" ht="24" customHeight="1">
      <c r="B353" s="7"/>
      <c r="C353" s="7"/>
      <c r="D353" s="188"/>
      <c r="E353" s="22"/>
      <c r="F353" s="7"/>
      <c r="G353" s="7"/>
      <c r="H353" s="7"/>
      <c r="I353" s="93"/>
    </row>
    <row r="354" spans="2:9" customFormat="1" ht="24" customHeight="1">
      <c r="B354" s="7"/>
      <c r="C354" s="7"/>
      <c r="D354" s="188"/>
      <c r="E354" s="22"/>
      <c r="F354" s="7"/>
      <c r="G354" s="7"/>
      <c r="H354" s="7"/>
      <c r="I354" s="93"/>
    </row>
    <row r="355" spans="2:9" customFormat="1" ht="24" customHeight="1">
      <c r="B355" s="7"/>
      <c r="C355" s="7"/>
      <c r="D355" s="188"/>
      <c r="E355" s="22"/>
      <c r="F355" s="7"/>
      <c r="G355" s="7"/>
      <c r="H355" s="7"/>
      <c r="I355" s="93"/>
    </row>
    <row r="356" spans="2:9" customFormat="1" ht="24" customHeight="1">
      <c r="B356" s="7"/>
      <c r="C356" s="7"/>
      <c r="D356" s="188"/>
      <c r="E356" s="22"/>
      <c r="F356" s="7"/>
      <c r="G356" s="7"/>
      <c r="H356" s="7"/>
      <c r="I356" s="93"/>
    </row>
    <row r="357" spans="2:9" customFormat="1" ht="24" customHeight="1">
      <c r="B357" s="7"/>
      <c r="C357" s="7"/>
      <c r="D357" s="188"/>
      <c r="E357" s="22"/>
      <c r="F357" s="7"/>
      <c r="G357" s="7"/>
      <c r="H357" s="7"/>
      <c r="I357" s="93"/>
    </row>
    <row r="358" spans="2:9" customFormat="1" ht="24" customHeight="1">
      <c r="B358" s="7"/>
      <c r="C358" s="7"/>
      <c r="D358" s="188"/>
      <c r="E358" s="22"/>
      <c r="F358" s="7"/>
      <c r="G358" s="7"/>
      <c r="H358" s="7"/>
      <c r="I358" s="93"/>
    </row>
    <row r="359" spans="2:9" customFormat="1" ht="24" customHeight="1">
      <c r="B359" s="7"/>
      <c r="C359" s="7"/>
      <c r="D359" s="188"/>
      <c r="E359" s="22"/>
      <c r="F359" s="7"/>
      <c r="G359" s="7"/>
      <c r="H359" s="7"/>
      <c r="I359" s="93"/>
    </row>
    <row r="360" spans="2:9" customFormat="1" ht="24" customHeight="1">
      <c r="B360" s="7"/>
      <c r="C360" s="7"/>
      <c r="D360" s="188"/>
      <c r="E360" s="22"/>
      <c r="F360" s="7"/>
      <c r="G360" s="7"/>
      <c r="H360" s="7"/>
      <c r="I360" s="93"/>
    </row>
    <row r="361" spans="2:9" customFormat="1" ht="24" customHeight="1">
      <c r="B361" s="7"/>
      <c r="C361" s="7"/>
      <c r="D361" s="188"/>
      <c r="E361" s="22"/>
      <c r="F361" s="7"/>
      <c r="G361" s="7"/>
      <c r="H361" s="7"/>
      <c r="I361" s="93"/>
    </row>
    <row r="362" spans="2:9" customFormat="1" ht="24" customHeight="1">
      <c r="B362" s="7"/>
      <c r="C362" s="7"/>
      <c r="D362" s="188"/>
      <c r="E362" s="22"/>
      <c r="F362" s="7"/>
      <c r="G362" s="7"/>
      <c r="H362" s="7"/>
      <c r="I362" s="93"/>
    </row>
    <row r="363" spans="2:9" customFormat="1" ht="24" customHeight="1">
      <c r="B363" s="7"/>
      <c r="C363" s="7"/>
      <c r="D363" s="188"/>
      <c r="E363" s="22"/>
      <c r="F363" s="7"/>
      <c r="G363" s="7"/>
      <c r="H363" s="7"/>
      <c r="I363" s="93"/>
    </row>
    <row r="364" spans="2:9" customFormat="1" ht="24" customHeight="1">
      <c r="B364" s="7"/>
      <c r="C364" s="7"/>
      <c r="D364" s="188"/>
      <c r="E364" s="22"/>
      <c r="F364" s="7"/>
      <c r="G364" s="7"/>
      <c r="H364" s="7"/>
      <c r="I364" s="93"/>
    </row>
    <row r="365" spans="2:9" customFormat="1" ht="24" customHeight="1">
      <c r="B365" s="7"/>
      <c r="C365" s="7"/>
      <c r="D365" s="188"/>
      <c r="E365" s="22"/>
      <c r="F365" s="7"/>
      <c r="G365" s="7"/>
      <c r="H365" s="7"/>
      <c r="I365" s="93"/>
    </row>
    <row r="366" spans="2:9" customFormat="1" ht="24" customHeight="1">
      <c r="B366" s="7"/>
      <c r="C366" s="7"/>
      <c r="D366" s="188"/>
      <c r="E366" s="22"/>
      <c r="F366" s="7"/>
      <c r="G366" s="7"/>
      <c r="H366" s="7"/>
      <c r="I366" s="93"/>
    </row>
    <row r="367" spans="2:9" customFormat="1" ht="24" customHeight="1">
      <c r="B367" s="7"/>
      <c r="C367" s="7"/>
      <c r="D367" s="188"/>
      <c r="E367" s="22"/>
      <c r="F367" s="7"/>
      <c r="G367" s="7"/>
      <c r="H367" s="7"/>
      <c r="I367" s="93"/>
    </row>
    <row r="368" spans="2:9" customFormat="1" ht="24" customHeight="1">
      <c r="B368" s="7"/>
      <c r="C368" s="7"/>
      <c r="D368" s="188"/>
      <c r="E368" s="22"/>
      <c r="F368" s="7"/>
      <c r="G368" s="7"/>
      <c r="H368" s="7"/>
      <c r="I368" s="93"/>
    </row>
    <row r="369" spans="1:27" customFormat="1" ht="24" customHeight="1">
      <c r="B369" s="7"/>
      <c r="C369" s="7"/>
      <c r="D369" s="188"/>
      <c r="E369" s="22"/>
      <c r="F369" s="7"/>
      <c r="G369" s="7"/>
      <c r="H369" s="7"/>
      <c r="I369" s="93"/>
    </row>
    <row r="370" spans="1:27" ht="112.5" customHeight="1">
      <c r="A370" s="18"/>
      <c r="B370" s="15"/>
      <c r="C370" s="15"/>
      <c r="D370" s="187"/>
      <c r="E370" s="192"/>
      <c r="F370" s="15"/>
      <c r="G370" s="15"/>
      <c r="H370" s="15"/>
      <c r="I370" s="92"/>
      <c r="J370" s="18"/>
      <c r="K370" s="18"/>
      <c r="L370" s="18"/>
      <c r="M370" s="18"/>
      <c r="N370" s="18"/>
      <c r="O370" s="18"/>
      <c r="P370" s="18"/>
      <c r="Q370" s="18"/>
      <c r="R370" s="18"/>
      <c r="S370" s="18"/>
      <c r="T370" s="18"/>
      <c r="U370" s="18"/>
      <c r="V370" s="18"/>
      <c r="W370" s="18"/>
      <c r="X370" s="18"/>
      <c r="Y370" s="18"/>
      <c r="Z370" s="18"/>
      <c r="AA370" s="18"/>
    </row>
    <row r="371" spans="1:27" ht="112.5" customHeight="1">
      <c r="A371" s="18"/>
      <c r="B371" s="15"/>
      <c r="C371" s="15"/>
      <c r="D371" s="187"/>
      <c r="E371" s="192"/>
      <c r="F371" s="15"/>
      <c r="G371" s="15"/>
      <c r="H371" s="15"/>
      <c r="I371" s="92"/>
      <c r="J371" s="18"/>
      <c r="K371" s="18"/>
      <c r="L371" s="18"/>
      <c r="M371" s="18"/>
      <c r="N371" s="18"/>
      <c r="O371" s="18"/>
      <c r="P371" s="18"/>
      <c r="Q371" s="18"/>
      <c r="R371" s="18"/>
      <c r="S371" s="18"/>
      <c r="T371" s="18"/>
      <c r="U371" s="18"/>
      <c r="V371" s="18"/>
      <c r="W371" s="18"/>
      <c r="X371" s="18"/>
      <c r="Y371" s="18"/>
      <c r="Z371" s="18"/>
      <c r="AA371" s="18"/>
    </row>
    <row r="372" spans="1:27" ht="112.5" customHeight="1">
      <c r="A372" s="18"/>
      <c r="B372" s="15"/>
      <c r="C372" s="15"/>
      <c r="D372" s="187"/>
      <c r="E372" s="192"/>
      <c r="F372" s="15"/>
      <c r="G372" s="15"/>
      <c r="H372" s="15"/>
      <c r="I372" s="92"/>
      <c r="J372" s="18"/>
      <c r="K372" s="18"/>
      <c r="L372" s="18"/>
      <c r="M372" s="18"/>
      <c r="N372" s="18"/>
      <c r="O372" s="18"/>
      <c r="P372" s="18"/>
      <c r="Q372" s="18"/>
      <c r="R372" s="18"/>
      <c r="S372" s="18"/>
      <c r="T372" s="18"/>
      <c r="U372" s="18"/>
      <c r="V372" s="18"/>
      <c r="W372" s="18"/>
      <c r="X372" s="18"/>
      <c r="Y372" s="18"/>
      <c r="Z372" s="18"/>
      <c r="AA372" s="18"/>
    </row>
    <row r="373" spans="1:27" ht="112.5" customHeight="1">
      <c r="A373" s="18"/>
      <c r="B373" s="15"/>
      <c r="C373" s="15"/>
      <c r="D373" s="187"/>
      <c r="E373" s="192"/>
      <c r="F373" s="15"/>
      <c r="G373" s="15"/>
      <c r="H373" s="15"/>
      <c r="I373" s="92"/>
      <c r="J373" s="18"/>
      <c r="K373" s="18"/>
      <c r="L373" s="18"/>
      <c r="M373" s="18"/>
      <c r="N373" s="18"/>
      <c r="O373" s="18"/>
      <c r="P373" s="18"/>
      <c r="Q373" s="18"/>
      <c r="R373" s="18"/>
      <c r="S373" s="18"/>
      <c r="T373" s="18"/>
      <c r="U373" s="18"/>
      <c r="V373" s="18"/>
      <c r="W373" s="18"/>
      <c r="X373" s="18"/>
      <c r="Y373" s="18"/>
      <c r="Z373" s="18"/>
      <c r="AA373" s="18"/>
    </row>
    <row r="374" spans="1:27" ht="112.5" customHeight="1">
      <c r="A374" s="18"/>
      <c r="B374" s="15"/>
      <c r="C374" s="15"/>
      <c r="D374" s="187"/>
      <c r="E374" s="192"/>
      <c r="F374" s="15"/>
      <c r="G374" s="15"/>
      <c r="H374" s="15"/>
      <c r="I374" s="92"/>
      <c r="J374" s="18"/>
      <c r="K374" s="18"/>
      <c r="L374" s="18"/>
      <c r="M374" s="18"/>
      <c r="N374" s="18"/>
      <c r="O374" s="18"/>
      <c r="P374" s="18"/>
      <c r="Q374" s="18"/>
      <c r="R374" s="18"/>
      <c r="S374" s="18"/>
      <c r="T374" s="18"/>
      <c r="U374" s="18"/>
      <c r="V374" s="18"/>
      <c r="W374" s="18"/>
      <c r="X374" s="18"/>
      <c r="Y374" s="18"/>
      <c r="Z374" s="18"/>
      <c r="AA374" s="18"/>
    </row>
    <row r="375" spans="1:27" ht="112.5" customHeight="1">
      <c r="A375" s="18"/>
      <c r="B375" s="15"/>
      <c r="C375" s="15"/>
      <c r="D375" s="187"/>
      <c r="E375" s="192"/>
      <c r="F375" s="15"/>
      <c r="G375" s="15"/>
      <c r="H375" s="15"/>
      <c r="I375" s="92"/>
      <c r="J375" s="18"/>
      <c r="K375" s="18"/>
      <c r="L375" s="18"/>
      <c r="M375" s="18"/>
      <c r="N375" s="18"/>
      <c r="O375" s="18"/>
      <c r="P375" s="18"/>
      <c r="Q375" s="18"/>
      <c r="R375" s="18"/>
      <c r="S375" s="18"/>
      <c r="T375" s="18"/>
      <c r="U375" s="18"/>
      <c r="V375" s="18"/>
      <c r="W375" s="18"/>
      <c r="X375" s="18"/>
      <c r="Y375" s="18"/>
      <c r="Z375" s="18"/>
      <c r="AA375" s="18"/>
    </row>
    <row r="376" spans="1:27" ht="112.5" customHeight="1">
      <c r="A376" s="18"/>
      <c r="B376" s="15"/>
      <c r="C376" s="15"/>
      <c r="D376" s="187"/>
      <c r="E376" s="192"/>
      <c r="F376" s="15"/>
      <c r="G376" s="15"/>
      <c r="H376" s="15"/>
      <c r="I376" s="92"/>
      <c r="J376" s="18"/>
      <c r="K376" s="18"/>
      <c r="L376" s="18"/>
      <c r="M376" s="18"/>
      <c r="N376" s="18"/>
      <c r="O376" s="18"/>
      <c r="P376" s="18"/>
      <c r="Q376" s="18"/>
      <c r="R376" s="18"/>
      <c r="S376" s="18"/>
      <c r="T376" s="18"/>
      <c r="U376" s="18"/>
      <c r="V376" s="18"/>
      <c r="W376" s="18"/>
      <c r="X376" s="18"/>
      <c r="Y376" s="18"/>
      <c r="Z376" s="18"/>
      <c r="AA376" s="18"/>
    </row>
    <row r="377" spans="1:27" ht="112.5" customHeight="1">
      <c r="A377" s="18"/>
      <c r="B377" s="15"/>
      <c r="C377" s="15"/>
      <c r="D377" s="187"/>
      <c r="E377" s="192"/>
      <c r="F377" s="15"/>
      <c r="G377" s="15"/>
      <c r="H377" s="15"/>
      <c r="I377" s="92"/>
      <c r="J377" s="18"/>
      <c r="K377" s="18"/>
      <c r="L377" s="18"/>
      <c r="M377" s="18"/>
      <c r="N377" s="18"/>
      <c r="O377" s="18"/>
      <c r="P377" s="18"/>
      <c r="Q377" s="18"/>
      <c r="R377" s="18"/>
      <c r="S377" s="18"/>
      <c r="T377" s="18"/>
      <c r="U377" s="18"/>
      <c r="V377" s="18"/>
      <c r="W377" s="18"/>
      <c r="X377" s="18"/>
      <c r="Y377" s="18"/>
      <c r="Z377" s="18"/>
      <c r="AA377" s="18"/>
    </row>
    <row r="378" spans="1:27" ht="112.5" customHeight="1">
      <c r="A378" s="18"/>
      <c r="B378" s="15"/>
      <c r="C378" s="15"/>
      <c r="D378" s="187"/>
      <c r="E378" s="192"/>
      <c r="F378" s="15"/>
      <c r="G378" s="15"/>
      <c r="H378" s="15"/>
      <c r="I378" s="92"/>
      <c r="J378" s="18"/>
      <c r="K378" s="18"/>
      <c r="L378" s="18"/>
      <c r="M378" s="18"/>
      <c r="N378" s="18"/>
      <c r="O378" s="18"/>
      <c r="P378" s="18"/>
      <c r="Q378" s="18"/>
      <c r="R378" s="18"/>
      <c r="S378" s="18"/>
      <c r="T378" s="18"/>
      <c r="U378" s="18"/>
      <c r="V378" s="18"/>
      <c r="W378" s="18"/>
      <c r="X378" s="18"/>
      <c r="Y378" s="18"/>
      <c r="Z378" s="18"/>
      <c r="AA378" s="18"/>
    </row>
    <row r="379" spans="1:27" ht="112.5" customHeight="1">
      <c r="A379" s="18"/>
      <c r="B379" s="15"/>
      <c r="C379" s="15"/>
      <c r="D379" s="187"/>
      <c r="E379" s="192"/>
      <c r="F379" s="15"/>
      <c r="G379" s="15"/>
      <c r="H379" s="15"/>
      <c r="I379" s="92"/>
      <c r="J379" s="18"/>
      <c r="K379" s="18"/>
      <c r="L379" s="18"/>
      <c r="M379" s="18"/>
      <c r="N379" s="18"/>
      <c r="O379" s="18"/>
      <c r="P379" s="18"/>
      <c r="Q379" s="18"/>
      <c r="R379" s="18"/>
      <c r="S379" s="18"/>
      <c r="T379" s="18"/>
      <c r="U379" s="18"/>
      <c r="V379" s="18"/>
      <c r="W379" s="18"/>
      <c r="X379" s="18"/>
      <c r="Y379" s="18"/>
      <c r="Z379" s="18"/>
      <c r="AA379" s="18"/>
    </row>
    <row r="380" spans="1:27" ht="112.5" customHeight="1">
      <c r="A380" s="18"/>
      <c r="B380" s="15"/>
      <c r="C380" s="15"/>
      <c r="D380" s="187"/>
      <c r="E380" s="192"/>
      <c r="F380" s="15"/>
      <c r="G380" s="15"/>
      <c r="H380" s="15"/>
      <c r="I380" s="92"/>
      <c r="J380" s="18"/>
      <c r="K380" s="18"/>
      <c r="L380" s="18"/>
      <c r="M380" s="18"/>
      <c r="N380" s="18"/>
      <c r="O380" s="18"/>
      <c r="P380" s="18"/>
      <c r="Q380" s="18"/>
      <c r="R380" s="18"/>
      <c r="S380" s="18"/>
      <c r="T380" s="18"/>
      <c r="U380" s="18"/>
      <c r="V380" s="18"/>
      <c r="W380" s="18"/>
      <c r="X380" s="18"/>
      <c r="Y380" s="18"/>
      <c r="Z380" s="18"/>
      <c r="AA380" s="18"/>
    </row>
    <row r="381" spans="1:27" ht="112.5" customHeight="1">
      <c r="A381" s="18"/>
      <c r="B381" s="15"/>
      <c r="C381" s="15"/>
      <c r="D381" s="187"/>
      <c r="E381" s="192"/>
      <c r="F381" s="15"/>
      <c r="G381" s="15"/>
      <c r="H381" s="15"/>
      <c r="I381" s="92"/>
      <c r="J381" s="18"/>
      <c r="K381" s="18"/>
      <c r="L381" s="18"/>
      <c r="M381" s="18"/>
      <c r="N381" s="18"/>
      <c r="O381" s="18"/>
      <c r="P381" s="18"/>
      <c r="Q381" s="18"/>
      <c r="R381" s="18"/>
      <c r="S381" s="18"/>
      <c r="T381" s="18"/>
      <c r="U381" s="18"/>
      <c r="V381" s="18"/>
      <c r="W381" s="18"/>
      <c r="X381" s="18"/>
      <c r="Y381" s="18"/>
      <c r="Z381" s="18"/>
      <c r="AA381" s="18"/>
    </row>
    <row r="382" spans="1:27" ht="112.5" customHeight="1">
      <c r="A382" s="18"/>
      <c r="B382" s="15"/>
      <c r="C382" s="15"/>
      <c r="D382" s="187"/>
      <c r="E382" s="192"/>
      <c r="F382" s="15"/>
      <c r="G382" s="15"/>
      <c r="H382" s="15"/>
      <c r="I382" s="92"/>
      <c r="J382" s="18"/>
      <c r="K382" s="18"/>
      <c r="L382" s="18"/>
      <c r="M382" s="18"/>
      <c r="N382" s="18"/>
      <c r="O382" s="18"/>
      <c r="P382" s="18"/>
      <c r="Q382" s="18"/>
      <c r="R382" s="18"/>
      <c r="S382" s="18"/>
      <c r="T382" s="18"/>
      <c r="U382" s="18"/>
      <c r="V382" s="18"/>
      <c r="W382" s="18"/>
      <c r="X382" s="18"/>
      <c r="Y382" s="18"/>
      <c r="Z382" s="18"/>
      <c r="AA382" s="18"/>
    </row>
    <row r="383" spans="1:27" ht="112.5" customHeight="1">
      <c r="A383" s="18"/>
      <c r="B383" s="15"/>
      <c r="C383" s="15"/>
      <c r="D383" s="187"/>
      <c r="E383" s="192"/>
      <c r="F383" s="15"/>
      <c r="G383" s="15"/>
      <c r="H383" s="15"/>
      <c r="I383" s="92"/>
      <c r="J383" s="18"/>
      <c r="K383" s="18"/>
      <c r="L383" s="18"/>
      <c r="M383" s="18"/>
      <c r="N383" s="18"/>
      <c r="O383" s="18"/>
      <c r="P383" s="18"/>
      <c r="Q383" s="18"/>
      <c r="R383" s="18"/>
      <c r="S383" s="18"/>
      <c r="T383" s="18"/>
      <c r="U383" s="18"/>
      <c r="V383" s="18"/>
      <c r="W383" s="18"/>
      <c r="X383" s="18"/>
      <c r="Y383" s="18"/>
      <c r="Z383" s="18"/>
      <c r="AA383" s="18"/>
    </row>
    <row r="384" spans="1:27" ht="112.5" customHeight="1">
      <c r="A384" s="18"/>
      <c r="B384" s="15"/>
      <c r="C384" s="15"/>
      <c r="D384" s="187"/>
      <c r="E384" s="192"/>
      <c r="F384" s="15"/>
      <c r="G384" s="15"/>
      <c r="H384" s="15"/>
      <c r="I384" s="92"/>
      <c r="J384" s="18"/>
      <c r="K384" s="18"/>
      <c r="L384" s="18"/>
      <c r="M384" s="18"/>
      <c r="N384" s="18"/>
      <c r="O384" s="18"/>
      <c r="P384" s="18"/>
      <c r="Q384" s="18"/>
      <c r="R384" s="18"/>
      <c r="S384" s="18"/>
      <c r="T384" s="18"/>
      <c r="U384" s="18"/>
      <c r="V384" s="18"/>
      <c r="W384" s="18"/>
      <c r="X384" s="18"/>
      <c r="Y384" s="18"/>
      <c r="Z384" s="18"/>
      <c r="AA384" s="18"/>
    </row>
    <row r="385" spans="1:27" ht="112.5" customHeight="1">
      <c r="A385" s="18"/>
      <c r="B385" s="15"/>
      <c r="C385" s="15"/>
      <c r="D385" s="187"/>
      <c r="E385" s="192"/>
      <c r="F385" s="15"/>
      <c r="G385" s="15"/>
      <c r="H385" s="15"/>
      <c r="I385" s="92"/>
      <c r="J385" s="18"/>
      <c r="K385" s="18"/>
      <c r="L385" s="18"/>
      <c r="M385" s="18"/>
      <c r="N385" s="18"/>
      <c r="O385" s="18"/>
      <c r="P385" s="18"/>
      <c r="Q385" s="18"/>
      <c r="R385" s="18"/>
      <c r="S385" s="18"/>
      <c r="T385" s="18"/>
      <c r="U385" s="18"/>
      <c r="V385" s="18"/>
      <c r="W385" s="18"/>
      <c r="X385" s="18"/>
      <c r="Y385" s="18"/>
      <c r="Z385" s="18"/>
      <c r="AA385" s="18"/>
    </row>
    <row r="386" spans="1:27" ht="112.5" customHeight="1">
      <c r="A386" s="18"/>
      <c r="B386" s="15"/>
      <c r="C386" s="15"/>
      <c r="D386" s="187"/>
      <c r="E386" s="192"/>
      <c r="F386" s="15"/>
      <c r="G386" s="15"/>
      <c r="H386" s="15"/>
      <c r="I386" s="92"/>
      <c r="J386" s="18"/>
      <c r="K386" s="18"/>
      <c r="L386" s="18"/>
      <c r="M386" s="18"/>
      <c r="N386" s="18"/>
      <c r="O386" s="18"/>
      <c r="P386" s="18"/>
      <c r="Q386" s="18"/>
      <c r="R386" s="18"/>
      <c r="S386" s="18"/>
      <c r="T386" s="18"/>
      <c r="U386" s="18"/>
      <c r="V386" s="18"/>
      <c r="W386" s="18"/>
      <c r="X386" s="18"/>
      <c r="Y386" s="18"/>
      <c r="Z386" s="18"/>
      <c r="AA386" s="18"/>
    </row>
    <row r="387" spans="1:27" ht="112.5" customHeight="1">
      <c r="A387" s="18"/>
      <c r="B387" s="15"/>
      <c r="C387" s="15"/>
      <c r="D387" s="187"/>
      <c r="E387" s="192"/>
      <c r="F387" s="15"/>
      <c r="G387" s="15"/>
      <c r="H387" s="15"/>
      <c r="I387" s="92"/>
      <c r="J387" s="18"/>
      <c r="K387" s="18"/>
      <c r="L387" s="18"/>
      <c r="M387" s="18"/>
      <c r="N387" s="18"/>
      <c r="O387" s="18"/>
      <c r="P387" s="18"/>
      <c r="Q387" s="18"/>
      <c r="R387" s="18"/>
      <c r="S387" s="18"/>
      <c r="T387" s="18"/>
      <c r="U387" s="18"/>
      <c r="V387" s="18"/>
      <c r="W387" s="18"/>
      <c r="X387" s="18"/>
      <c r="Y387" s="18"/>
      <c r="Z387" s="18"/>
      <c r="AA387" s="18"/>
    </row>
    <row r="388" spans="1:27" ht="112.5" customHeight="1">
      <c r="A388" s="18"/>
      <c r="B388" s="15"/>
      <c r="C388" s="15"/>
      <c r="D388" s="187"/>
      <c r="E388" s="192"/>
      <c r="F388" s="15"/>
      <c r="G388" s="15"/>
      <c r="H388" s="15"/>
      <c r="I388" s="92"/>
      <c r="J388" s="18"/>
      <c r="K388" s="18"/>
      <c r="L388" s="18"/>
      <c r="M388" s="18"/>
      <c r="N388" s="18"/>
      <c r="O388" s="18"/>
      <c r="P388" s="18"/>
      <c r="Q388" s="18"/>
      <c r="R388" s="18"/>
      <c r="S388" s="18"/>
      <c r="T388" s="18"/>
      <c r="U388" s="18"/>
      <c r="V388" s="18"/>
      <c r="W388" s="18"/>
      <c r="X388" s="18"/>
      <c r="Y388" s="18"/>
      <c r="Z388" s="18"/>
      <c r="AA388" s="18"/>
    </row>
    <row r="389" spans="1:27" ht="112.5" customHeight="1">
      <c r="A389" s="18"/>
      <c r="B389" s="15"/>
      <c r="C389" s="15"/>
      <c r="D389" s="187"/>
      <c r="E389" s="192"/>
      <c r="F389" s="15"/>
      <c r="G389" s="15"/>
      <c r="H389" s="15"/>
      <c r="I389" s="92"/>
      <c r="J389" s="18"/>
      <c r="K389" s="18"/>
      <c r="L389" s="18"/>
      <c r="M389" s="18"/>
      <c r="N389" s="18"/>
      <c r="O389" s="18"/>
      <c r="P389" s="18"/>
      <c r="Q389" s="18"/>
      <c r="R389" s="18"/>
      <c r="S389" s="18"/>
      <c r="T389" s="18"/>
      <c r="U389" s="18"/>
      <c r="V389" s="18"/>
      <c r="W389" s="18"/>
      <c r="X389" s="18"/>
      <c r="Y389" s="18"/>
      <c r="Z389" s="18"/>
      <c r="AA389" s="18"/>
    </row>
    <row r="390" spans="1:27" ht="112.5" customHeight="1">
      <c r="A390" s="18"/>
      <c r="B390" s="15"/>
      <c r="C390" s="15"/>
      <c r="D390" s="187"/>
      <c r="E390" s="192"/>
      <c r="F390" s="15"/>
      <c r="G390" s="15"/>
      <c r="H390" s="15"/>
      <c r="I390" s="92"/>
      <c r="J390" s="18"/>
      <c r="K390" s="18"/>
      <c r="L390" s="18"/>
      <c r="M390" s="18"/>
      <c r="N390" s="18"/>
      <c r="O390" s="18"/>
      <c r="P390" s="18"/>
      <c r="Q390" s="18"/>
      <c r="R390" s="18"/>
      <c r="S390" s="18"/>
      <c r="T390" s="18"/>
      <c r="U390" s="18"/>
      <c r="V390" s="18"/>
      <c r="W390" s="18"/>
      <c r="X390" s="18"/>
      <c r="Y390" s="18"/>
      <c r="Z390" s="18"/>
      <c r="AA390" s="18"/>
    </row>
    <row r="391" spans="1:27" ht="112.5" customHeight="1">
      <c r="A391" s="18"/>
      <c r="B391" s="15"/>
      <c r="C391" s="15"/>
      <c r="D391" s="187"/>
      <c r="E391" s="192"/>
      <c r="F391" s="15"/>
      <c r="G391" s="15"/>
      <c r="H391" s="15"/>
      <c r="I391" s="92"/>
      <c r="J391" s="18"/>
      <c r="K391" s="18"/>
      <c r="L391" s="18"/>
      <c r="M391" s="18"/>
      <c r="N391" s="18"/>
      <c r="O391" s="18"/>
      <c r="P391" s="18"/>
      <c r="Q391" s="18"/>
      <c r="R391" s="18"/>
      <c r="S391" s="18"/>
      <c r="T391" s="18"/>
      <c r="U391" s="18"/>
      <c r="V391" s="18"/>
      <c r="W391" s="18"/>
      <c r="X391" s="18"/>
      <c r="Y391" s="18"/>
      <c r="Z391" s="18"/>
      <c r="AA391" s="18"/>
    </row>
    <row r="392" spans="1:27" ht="112.5" customHeight="1">
      <c r="A392" s="18"/>
      <c r="B392" s="15"/>
      <c r="C392" s="15"/>
      <c r="D392" s="187"/>
      <c r="E392" s="192"/>
      <c r="F392" s="15"/>
      <c r="G392" s="15"/>
      <c r="H392" s="15"/>
      <c r="I392" s="92"/>
      <c r="J392" s="18"/>
      <c r="K392" s="18"/>
      <c r="L392" s="18"/>
      <c r="M392" s="18"/>
      <c r="N392" s="18"/>
      <c r="O392" s="18"/>
      <c r="P392" s="18"/>
      <c r="Q392" s="18"/>
      <c r="R392" s="18"/>
      <c r="S392" s="18"/>
      <c r="T392" s="18"/>
      <c r="U392" s="18"/>
      <c r="V392" s="18"/>
      <c r="W392" s="18"/>
      <c r="X392" s="18"/>
      <c r="Y392" s="18"/>
      <c r="Z392" s="18"/>
      <c r="AA392" s="18"/>
    </row>
    <row r="393" spans="1:27" ht="112.5" customHeight="1">
      <c r="A393" s="18"/>
      <c r="B393" s="15"/>
      <c r="C393" s="15"/>
      <c r="D393" s="187"/>
      <c r="E393" s="192"/>
      <c r="F393" s="15"/>
      <c r="G393" s="15"/>
      <c r="H393" s="15"/>
      <c r="I393" s="92"/>
      <c r="J393" s="18"/>
      <c r="K393" s="18"/>
      <c r="L393" s="18"/>
      <c r="M393" s="18"/>
      <c r="N393" s="18"/>
      <c r="O393" s="18"/>
      <c r="P393" s="18"/>
      <c r="Q393" s="18"/>
      <c r="R393" s="18"/>
      <c r="S393" s="18"/>
      <c r="T393" s="18"/>
      <c r="U393" s="18"/>
      <c r="V393" s="18"/>
      <c r="W393" s="18"/>
      <c r="X393" s="18"/>
      <c r="Y393" s="18"/>
      <c r="Z393" s="18"/>
      <c r="AA393" s="18"/>
    </row>
    <row r="394" spans="1:27" ht="112.5" customHeight="1">
      <c r="A394" s="18"/>
      <c r="B394" s="15"/>
      <c r="C394" s="15"/>
      <c r="D394" s="187"/>
      <c r="E394" s="192"/>
      <c r="F394" s="15"/>
      <c r="G394" s="15"/>
      <c r="H394" s="15"/>
      <c r="I394" s="92"/>
      <c r="J394" s="18"/>
      <c r="K394" s="18"/>
      <c r="L394" s="18"/>
      <c r="M394" s="18"/>
      <c r="N394" s="18"/>
      <c r="O394" s="18"/>
      <c r="P394" s="18"/>
      <c r="Q394" s="18"/>
      <c r="R394" s="18"/>
      <c r="S394" s="18"/>
      <c r="T394" s="18"/>
      <c r="U394" s="18"/>
      <c r="V394" s="18"/>
      <c r="W394" s="18"/>
      <c r="X394" s="18"/>
      <c r="Y394" s="18"/>
      <c r="Z394" s="18"/>
      <c r="AA394" s="18"/>
    </row>
    <row r="395" spans="1:27" ht="112.5" customHeight="1">
      <c r="A395" s="18"/>
      <c r="B395" s="15"/>
      <c r="C395" s="15"/>
      <c r="D395" s="187"/>
      <c r="E395" s="192"/>
      <c r="F395" s="15"/>
      <c r="G395" s="15"/>
      <c r="H395" s="15"/>
      <c r="I395" s="92"/>
      <c r="J395" s="18"/>
      <c r="K395" s="18"/>
      <c r="L395" s="18"/>
      <c r="M395" s="18"/>
      <c r="N395" s="18"/>
      <c r="O395" s="18"/>
      <c r="P395" s="18"/>
      <c r="Q395" s="18"/>
      <c r="R395" s="18"/>
      <c r="S395" s="18"/>
      <c r="T395" s="18"/>
      <c r="U395" s="18"/>
      <c r="V395" s="18"/>
      <c r="W395" s="18"/>
      <c r="X395" s="18"/>
      <c r="Y395" s="18"/>
      <c r="Z395" s="18"/>
      <c r="AA395" s="18"/>
    </row>
    <row r="396" spans="1:27" ht="112.5" customHeight="1">
      <c r="A396" s="18"/>
      <c r="B396" s="15"/>
      <c r="C396" s="15"/>
      <c r="D396" s="187"/>
      <c r="E396" s="192"/>
      <c r="F396" s="15"/>
      <c r="G396" s="15"/>
      <c r="H396" s="15"/>
      <c r="I396" s="92"/>
      <c r="J396" s="18"/>
      <c r="K396" s="18"/>
      <c r="L396" s="18"/>
      <c r="M396" s="18"/>
      <c r="N396" s="18"/>
      <c r="O396" s="18"/>
      <c r="P396" s="18"/>
      <c r="Q396" s="18"/>
      <c r="R396" s="18"/>
      <c r="S396" s="18"/>
      <c r="T396" s="18"/>
      <c r="U396" s="18"/>
      <c r="V396" s="18"/>
      <c r="W396" s="18"/>
      <c r="X396" s="18"/>
      <c r="Y396" s="18"/>
      <c r="Z396" s="18"/>
      <c r="AA396" s="18"/>
    </row>
    <row r="397" spans="1:27" ht="112.5" customHeight="1">
      <c r="A397" s="18"/>
      <c r="B397" s="15"/>
      <c r="C397" s="15"/>
      <c r="D397" s="187"/>
      <c r="E397" s="192"/>
      <c r="F397" s="15"/>
      <c r="G397" s="15"/>
      <c r="H397" s="15"/>
      <c r="I397" s="92"/>
      <c r="J397" s="18"/>
      <c r="K397" s="18"/>
      <c r="L397" s="18"/>
      <c r="M397" s="18"/>
      <c r="N397" s="18"/>
      <c r="O397" s="18"/>
      <c r="P397" s="18"/>
      <c r="Q397" s="18"/>
      <c r="R397" s="18"/>
      <c r="S397" s="18"/>
      <c r="T397" s="18"/>
      <c r="U397" s="18"/>
      <c r="V397" s="18"/>
      <c r="W397" s="18"/>
      <c r="X397" s="18"/>
      <c r="Y397" s="18"/>
      <c r="Z397" s="18"/>
      <c r="AA397" s="18"/>
    </row>
    <row r="398" spans="1:27" ht="112.5" customHeight="1">
      <c r="A398" s="18"/>
      <c r="B398" s="15"/>
      <c r="C398" s="15"/>
      <c r="D398" s="187"/>
      <c r="E398" s="192"/>
      <c r="F398" s="15"/>
      <c r="G398" s="15"/>
      <c r="H398" s="15"/>
      <c r="I398" s="92"/>
      <c r="J398" s="18"/>
      <c r="K398" s="18"/>
      <c r="L398" s="18"/>
      <c r="M398" s="18"/>
      <c r="N398" s="18"/>
      <c r="O398" s="18"/>
      <c r="P398" s="18"/>
      <c r="Q398" s="18"/>
      <c r="R398" s="18"/>
      <c r="S398" s="18"/>
      <c r="T398" s="18"/>
      <c r="U398" s="18"/>
      <c r="V398" s="18"/>
      <c r="W398" s="18"/>
      <c r="X398" s="18"/>
      <c r="Y398" s="18"/>
      <c r="Z398" s="18"/>
      <c r="AA398" s="18"/>
    </row>
    <row r="399" spans="1:27" ht="112.5" customHeight="1">
      <c r="A399" s="18"/>
      <c r="B399" s="15"/>
      <c r="C399" s="15"/>
      <c r="D399" s="187"/>
      <c r="E399" s="192"/>
      <c r="F399" s="15"/>
      <c r="G399" s="15"/>
      <c r="H399" s="15"/>
      <c r="I399" s="92"/>
      <c r="J399" s="18"/>
      <c r="K399" s="18"/>
      <c r="L399" s="18"/>
      <c r="M399" s="18"/>
      <c r="N399" s="18"/>
      <c r="O399" s="18"/>
      <c r="P399" s="18"/>
      <c r="Q399" s="18"/>
      <c r="R399" s="18"/>
      <c r="S399" s="18"/>
      <c r="T399" s="18"/>
      <c r="U399" s="18"/>
      <c r="V399" s="18"/>
      <c r="W399" s="18"/>
      <c r="X399" s="18"/>
      <c r="Y399" s="18"/>
      <c r="Z399" s="18"/>
      <c r="AA399" s="18"/>
    </row>
    <row r="400" spans="1:27" ht="112.5" customHeight="1">
      <c r="A400" s="18"/>
      <c r="B400" s="15"/>
      <c r="C400" s="15"/>
      <c r="D400" s="187"/>
      <c r="E400" s="192"/>
      <c r="F400" s="15"/>
      <c r="G400" s="15"/>
      <c r="H400" s="15"/>
      <c r="I400" s="92"/>
      <c r="J400" s="18"/>
      <c r="K400" s="18"/>
      <c r="L400" s="18"/>
      <c r="M400" s="18"/>
      <c r="N400" s="18"/>
      <c r="O400" s="18"/>
      <c r="P400" s="18"/>
      <c r="Q400" s="18"/>
      <c r="R400" s="18"/>
      <c r="S400" s="18"/>
      <c r="T400" s="18"/>
      <c r="U400" s="18"/>
      <c r="V400" s="18"/>
      <c r="W400" s="18"/>
      <c r="X400" s="18"/>
      <c r="Y400" s="18"/>
      <c r="Z400" s="18"/>
      <c r="AA400" s="18"/>
    </row>
    <row r="401" spans="1:27" ht="112.5" customHeight="1">
      <c r="A401" s="18"/>
      <c r="B401" s="15"/>
      <c r="C401" s="15"/>
      <c r="D401" s="187"/>
      <c r="E401" s="192"/>
      <c r="F401" s="15"/>
      <c r="G401" s="15"/>
      <c r="H401" s="15"/>
      <c r="I401" s="92"/>
      <c r="J401" s="18"/>
      <c r="K401" s="18"/>
      <c r="L401" s="18"/>
      <c r="M401" s="18"/>
      <c r="N401" s="18"/>
      <c r="O401" s="18"/>
      <c r="P401" s="18"/>
      <c r="Q401" s="18"/>
      <c r="R401" s="18"/>
      <c r="S401" s="18"/>
      <c r="T401" s="18"/>
      <c r="U401" s="18"/>
      <c r="V401" s="18"/>
      <c r="W401" s="18"/>
      <c r="X401" s="18"/>
      <c r="Y401" s="18"/>
      <c r="Z401" s="18"/>
      <c r="AA401" s="18"/>
    </row>
    <row r="402" spans="1:27" ht="112.5" customHeight="1">
      <c r="A402" s="18"/>
      <c r="B402" s="15"/>
      <c r="C402" s="15"/>
      <c r="D402" s="187"/>
      <c r="E402" s="192"/>
      <c r="F402" s="15"/>
      <c r="G402" s="15"/>
      <c r="H402" s="15"/>
      <c r="I402" s="92"/>
      <c r="J402" s="18"/>
      <c r="K402" s="18"/>
      <c r="L402" s="18"/>
      <c r="M402" s="18"/>
      <c r="N402" s="18"/>
      <c r="O402" s="18"/>
      <c r="P402" s="18"/>
      <c r="Q402" s="18"/>
      <c r="R402" s="18"/>
      <c r="S402" s="18"/>
      <c r="T402" s="18"/>
      <c r="U402" s="18"/>
      <c r="V402" s="18"/>
      <c r="W402" s="18"/>
      <c r="X402" s="18"/>
      <c r="Y402" s="18"/>
      <c r="Z402" s="18"/>
      <c r="AA402" s="18"/>
    </row>
    <row r="403" spans="1:27" ht="112.5" customHeight="1">
      <c r="A403" s="18"/>
      <c r="B403" s="15"/>
      <c r="C403" s="15"/>
      <c r="D403" s="187"/>
      <c r="E403" s="192"/>
      <c r="F403" s="15"/>
      <c r="G403" s="15"/>
      <c r="H403" s="15"/>
      <c r="I403" s="92"/>
      <c r="J403" s="18"/>
      <c r="K403" s="18"/>
      <c r="L403" s="18"/>
      <c r="M403" s="18"/>
      <c r="N403" s="18"/>
      <c r="O403" s="18"/>
      <c r="P403" s="18"/>
      <c r="Q403" s="18"/>
      <c r="R403" s="18"/>
      <c r="S403" s="18"/>
      <c r="T403" s="18"/>
      <c r="U403" s="18"/>
      <c r="V403" s="18"/>
      <c r="W403" s="18"/>
      <c r="X403" s="18"/>
      <c r="Y403" s="18"/>
      <c r="Z403" s="18"/>
      <c r="AA403" s="18"/>
    </row>
    <row r="404" spans="1:27" ht="112.5" customHeight="1">
      <c r="A404" s="18"/>
      <c r="B404" s="15"/>
      <c r="C404" s="15"/>
      <c r="D404" s="187"/>
      <c r="E404" s="192"/>
      <c r="F404" s="15"/>
      <c r="G404" s="15"/>
      <c r="H404" s="15"/>
      <c r="I404" s="92"/>
      <c r="J404" s="18"/>
      <c r="K404" s="18"/>
      <c r="L404" s="18"/>
      <c r="M404" s="18"/>
      <c r="N404" s="18"/>
      <c r="O404" s="18"/>
      <c r="P404" s="18"/>
      <c r="Q404" s="18"/>
      <c r="R404" s="18"/>
      <c r="S404" s="18"/>
      <c r="T404" s="18"/>
      <c r="U404" s="18"/>
      <c r="V404" s="18"/>
      <c r="W404" s="18"/>
      <c r="X404" s="18"/>
      <c r="Y404" s="18"/>
      <c r="Z404" s="18"/>
      <c r="AA404" s="18"/>
    </row>
    <row r="405" spans="1:27" ht="112.5" customHeight="1">
      <c r="A405" s="18"/>
      <c r="B405" s="15"/>
      <c r="C405" s="15"/>
      <c r="D405" s="187"/>
      <c r="E405" s="192"/>
      <c r="F405" s="15"/>
      <c r="G405" s="15"/>
      <c r="H405" s="15"/>
      <c r="I405" s="92"/>
      <c r="J405" s="18"/>
      <c r="K405" s="18"/>
      <c r="L405" s="18"/>
      <c r="M405" s="18"/>
      <c r="N405" s="18"/>
      <c r="O405" s="18"/>
      <c r="P405" s="18"/>
      <c r="Q405" s="18"/>
      <c r="R405" s="18"/>
      <c r="S405" s="18"/>
      <c r="T405" s="18"/>
      <c r="U405" s="18"/>
      <c r="V405" s="18"/>
      <c r="W405" s="18"/>
      <c r="X405" s="18"/>
      <c r="Y405" s="18"/>
      <c r="Z405" s="18"/>
      <c r="AA405" s="18"/>
    </row>
    <row r="406" spans="1:27" ht="112.5" customHeight="1">
      <c r="A406" s="18"/>
      <c r="B406" s="15"/>
      <c r="C406" s="15"/>
      <c r="D406" s="187"/>
      <c r="E406" s="192"/>
      <c r="F406" s="15"/>
      <c r="G406" s="15"/>
      <c r="H406" s="15"/>
      <c r="I406" s="92"/>
      <c r="J406" s="18"/>
      <c r="K406" s="18"/>
      <c r="L406" s="18"/>
      <c r="M406" s="18"/>
      <c r="N406" s="18"/>
      <c r="O406" s="18"/>
      <c r="P406" s="18"/>
      <c r="Q406" s="18"/>
      <c r="R406" s="18"/>
      <c r="S406" s="18"/>
      <c r="T406" s="18"/>
      <c r="U406" s="18"/>
      <c r="V406" s="18"/>
      <c r="W406" s="18"/>
      <c r="X406" s="18"/>
      <c r="Y406" s="18"/>
      <c r="Z406" s="18"/>
      <c r="AA406" s="18"/>
    </row>
    <row r="407" spans="1:27" ht="112.5" customHeight="1">
      <c r="A407" s="18"/>
      <c r="B407" s="15"/>
      <c r="C407" s="15"/>
      <c r="D407" s="187"/>
      <c r="E407" s="192"/>
      <c r="F407" s="15"/>
      <c r="G407" s="15"/>
      <c r="H407" s="15"/>
      <c r="I407" s="92"/>
      <c r="J407" s="18"/>
      <c r="K407" s="18"/>
      <c r="L407" s="18"/>
      <c r="M407" s="18"/>
      <c r="N407" s="18"/>
      <c r="O407" s="18"/>
      <c r="P407" s="18"/>
      <c r="Q407" s="18"/>
      <c r="R407" s="18"/>
      <c r="S407" s="18"/>
      <c r="T407" s="18"/>
      <c r="U407" s="18"/>
      <c r="V407" s="18"/>
      <c r="W407" s="18"/>
      <c r="X407" s="18"/>
      <c r="Y407" s="18"/>
      <c r="Z407" s="18"/>
      <c r="AA407" s="18"/>
    </row>
    <row r="408" spans="1:27" ht="112.5" customHeight="1">
      <c r="A408" s="18"/>
      <c r="B408" s="15"/>
      <c r="C408" s="15"/>
      <c r="D408" s="187"/>
      <c r="E408" s="192"/>
      <c r="F408" s="15"/>
      <c r="G408" s="15"/>
      <c r="H408" s="15"/>
      <c r="I408" s="92"/>
      <c r="J408" s="18"/>
      <c r="K408" s="18"/>
      <c r="L408" s="18"/>
      <c r="M408" s="18"/>
      <c r="N408" s="18"/>
      <c r="O408" s="18"/>
      <c r="P408" s="18"/>
      <c r="Q408" s="18"/>
      <c r="R408" s="18"/>
      <c r="S408" s="18"/>
      <c r="T408" s="18"/>
      <c r="U408" s="18"/>
      <c r="V408" s="18"/>
      <c r="W408" s="18"/>
      <c r="X408" s="18"/>
      <c r="Y408" s="18"/>
      <c r="Z408" s="18"/>
      <c r="AA408" s="18"/>
    </row>
    <row r="409" spans="1:27" ht="112.5" customHeight="1">
      <c r="A409" s="18"/>
      <c r="B409" s="15"/>
      <c r="C409" s="15"/>
      <c r="D409" s="187"/>
      <c r="E409" s="192"/>
      <c r="F409" s="15"/>
      <c r="G409" s="15"/>
      <c r="H409" s="15"/>
      <c r="I409" s="92"/>
      <c r="J409" s="18"/>
      <c r="K409" s="18"/>
      <c r="L409" s="18"/>
      <c r="M409" s="18"/>
      <c r="N409" s="18"/>
      <c r="O409" s="18"/>
      <c r="P409" s="18"/>
      <c r="Q409" s="18"/>
      <c r="R409" s="18"/>
      <c r="S409" s="18"/>
      <c r="T409" s="18"/>
      <c r="U409" s="18"/>
      <c r="V409" s="18"/>
      <c r="W409" s="18"/>
      <c r="X409" s="18"/>
      <c r="Y409" s="18"/>
      <c r="Z409" s="18"/>
      <c r="AA409" s="18"/>
    </row>
    <row r="410" spans="1:27" ht="112.5" customHeight="1">
      <c r="A410" s="18"/>
      <c r="B410" s="15"/>
      <c r="C410" s="15"/>
      <c r="D410" s="187"/>
      <c r="E410" s="192"/>
      <c r="F410" s="15"/>
      <c r="G410" s="15"/>
      <c r="H410" s="15"/>
      <c r="I410" s="92"/>
      <c r="J410" s="18"/>
      <c r="K410" s="18"/>
      <c r="L410" s="18"/>
      <c r="M410" s="18"/>
      <c r="N410" s="18"/>
      <c r="O410" s="18"/>
      <c r="P410" s="18"/>
      <c r="Q410" s="18"/>
      <c r="R410" s="18"/>
      <c r="S410" s="18"/>
      <c r="T410" s="18"/>
      <c r="U410" s="18"/>
      <c r="V410" s="18"/>
      <c r="W410" s="18"/>
      <c r="X410" s="18"/>
      <c r="Y410" s="18"/>
      <c r="Z410" s="18"/>
      <c r="AA410" s="18"/>
    </row>
    <row r="411" spans="1:27" ht="112.5" customHeight="1">
      <c r="A411" s="18"/>
      <c r="B411" s="15"/>
      <c r="C411" s="15"/>
      <c r="D411" s="187"/>
      <c r="E411" s="192"/>
      <c r="F411" s="15"/>
      <c r="G411" s="15"/>
      <c r="H411" s="15"/>
      <c r="I411" s="92"/>
      <c r="J411" s="18"/>
      <c r="K411" s="18"/>
      <c r="L411" s="18"/>
      <c r="M411" s="18"/>
      <c r="N411" s="18"/>
      <c r="O411" s="18"/>
      <c r="P411" s="18"/>
      <c r="Q411" s="18"/>
      <c r="R411" s="18"/>
      <c r="S411" s="18"/>
      <c r="T411" s="18"/>
      <c r="U411" s="18"/>
      <c r="V411" s="18"/>
      <c r="W411" s="18"/>
      <c r="X411" s="18"/>
      <c r="Y411" s="18"/>
      <c r="Z411" s="18"/>
      <c r="AA411" s="18"/>
    </row>
    <row r="412" spans="1:27" ht="112.5" customHeight="1">
      <c r="A412" s="18"/>
      <c r="B412" s="15"/>
      <c r="C412" s="15"/>
      <c r="D412" s="187"/>
      <c r="E412" s="192"/>
      <c r="F412" s="15"/>
      <c r="G412" s="15"/>
      <c r="H412" s="15"/>
      <c r="I412" s="92"/>
      <c r="J412" s="18"/>
      <c r="K412" s="18"/>
      <c r="L412" s="18"/>
      <c r="M412" s="18"/>
      <c r="N412" s="18"/>
      <c r="O412" s="18"/>
      <c r="P412" s="18"/>
      <c r="Q412" s="18"/>
      <c r="R412" s="18"/>
      <c r="S412" s="18"/>
      <c r="T412" s="18"/>
      <c r="U412" s="18"/>
      <c r="V412" s="18"/>
      <c r="W412" s="18"/>
      <c r="X412" s="18"/>
      <c r="Y412" s="18"/>
      <c r="Z412" s="18"/>
      <c r="AA412" s="18"/>
    </row>
    <row r="413" spans="1:27" ht="112.5" customHeight="1">
      <c r="A413" s="18"/>
      <c r="B413" s="15"/>
      <c r="C413" s="15"/>
      <c r="D413" s="187"/>
      <c r="E413" s="192"/>
      <c r="F413" s="15"/>
      <c r="G413" s="15"/>
      <c r="H413" s="15"/>
      <c r="I413" s="92"/>
      <c r="J413" s="18"/>
      <c r="K413" s="18"/>
      <c r="L413" s="18"/>
      <c r="M413" s="18"/>
      <c r="N413" s="18"/>
      <c r="O413" s="18"/>
      <c r="P413" s="18"/>
      <c r="Q413" s="18"/>
      <c r="R413" s="18"/>
      <c r="S413" s="18"/>
      <c r="T413" s="18"/>
      <c r="U413" s="18"/>
      <c r="V413" s="18"/>
      <c r="W413" s="18"/>
      <c r="X413" s="18"/>
      <c r="Y413" s="18"/>
      <c r="Z413" s="18"/>
      <c r="AA413" s="18"/>
    </row>
    <row r="414" spans="1:27" ht="112.5" customHeight="1">
      <c r="A414" s="18"/>
      <c r="B414" s="15"/>
      <c r="C414" s="15"/>
      <c r="D414" s="187"/>
      <c r="E414" s="192"/>
      <c r="F414" s="15"/>
      <c r="G414" s="15"/>
      <c r="H414" s="15"/>
      <c r="I414" s="92"/>
      <c r="J414" s="18"/>
      <c r="K414" s="18"/>
      <c r="L414" s="18"/>
      <c r="M414" s="18"/>
      <c r="N414" s="18"/>
      <c r="O414" s="18"/>
      <c r="P414" s="18"/>
      <c r="Q414" s="18"/>
      <c r="R414" s="18"/>
      <c r="S414" s="18"/>
      <c r="T414" s="18"/>
      <c r="U414" s="18"/>
      <c r="V414" s="18"/>
      <c r="W414" s="18"/>
      <c r="X414" s="18"/>
      <c r="Y414" s="18"/>
      <c r="Z414" s="18"/>
      <c r="AA414" s="18"/>
    </row>
    <row r="415" spans="1:27" ht="112.5" customHeight="1">
      <c r="A415" s="18"/>
      <c r="B415" s="15"/>
      <c r="C415" s="15"/>
      <c r="D415" s="187"/>
      <c r="E415" s="192"/>
      <c r="F415" s="15"/>
      <c r="G415" s="15"/>
      <c r="H415" s="15"/>
      <c r="I415" s="92"/>
      <c r="J415" s="18"/>
      <c r="K415" s="18"/>
      <c r="L415" s="18"/>
      <c r="M415" s="18"/>
      <c r="N415" s="18"/>
      <c r="O415" s="18"/>
      <c r="P415" s="18"/>
      <c r="Q415" s="18"/>
      <c r="R415" s="18"/>
      <c r="S415" s="18"/>
      <c r="T415" s="18"/>
      <c r="U415" s="18"/>
      <c r="V415" s="18"/>
      <c r="W415" s="18"/>
      <c r="X415" s="18"/>
      <c r="Y415" s="18"/>
      <c r="Z415" s="18"/>
      <c r="AA415" s="18"/>
    </row>
    <row r="416" spans="1:27" ht="112.5" customHeight="1">
      <c r="A416" s="18"/>
      <c r="B416" s="15"/>
      <c r="C416" s="15"/>
      <c r="D416" s="187"/>
      <c r="E416" s="192"/>
      <c r="F416" s="15"/>
      <c r="G416" s="15"/>
      <c r="H416" s="15"/>
      <c r="I416" s="92"/>
      <c r="J416" s="18"/>
      <c r="K416" s="18"/>
      <c r="L416" s="18"/>
      <c r="M416" s="18"/>
      <c r="N416" s="18"/>
      <c r="O416" s="18"/>
      <c r="P416" s="18"/>
      <c r="Q416" s="18"/>
      <c r="R416" s="18"/>
      <c r="S416" s="18"/>
      <c r="T416" s="18"/>
      <c r="U416" s="18"/>
      <c r="V416" s="18"/>
      <c r="W416" s="18"/>
      <c r="X416" s="18"/>
      <c r="Y416" s="18"/>
      <c r="Z416" s="18"/>
      <c r="AA416" s="18"/>
    </row>
    <row r="417" spans="1:27" ht="112.5" customHeight="1">
      <c r="A417" s="18"/>
      <c r="B417" s="15"/>
      <c r="C417" s="15"/>
      <c r="D417" s="187"/>
      <c r="E417" s="192"/>
      <c r="F417" s="15"/>
      <c r="G417" s="15"/>
      <c r="H417" s="15"/>
      <c r="I417" s="92"/>
      <c r="J417" s="18"/>
      <c r="K417" s="18"/>
      <c r="L417" s="18"/>
      <c r="M417" s="18"/>
      <c r="N417" s="18"/>
      <c r="O417" s="18"/>
      <c r="P417" s="18"/>
      <c r="Q417" s="18"/>
      <c r="R417" s="18"/>
      <c r="S417" s="18"/>
      <c r="T417" s="18"/>
      <c r="U417" s="18"/>
      <c r="V417" s="18"/>
      <c r="W417" s="18"/>
      <c r="X417" s="18"/>
      <c r="Y417" s="18"/>
      <c r="Z417" s="18"/>
      <c r="AA417" s="18"/>
    </row>
    <row r="418" spans="1:27" ht="112.5" customHeight="1">
      <c r="A418" s="18"/>
      <c r="B418" s="15"/>
      <c r="C418" s="15"/>
      <c r="D418" s="187"/>
      <c r="E418" s="192"/>
      <c r="F418" s="15"/>
      <c r="G418" s="15"/>
      <c r="H418" s="15"/>
      <c r="I418" s="92"/>
      <c r="J418" s="18"/>
      <c r="K418" s="18"/>
      <c r="L418" s="18"/>
      <c r="M418" s="18"/>
      <c r="N418" s="18"/>
      <c r="O418" s="18"/>
      <c r="P418" s="18"/>
      <c r="Q418" s="18"/>
      <c r="R418" s="18"/>
      <c r="S418" s="18"/>
      <c r="T418" s="18"/>
      <c r="U418" s="18"/>
      <c r="V418" s="18"/>
      <c r="W418" s="18"/>
      <c r="X418" s="18"/>
      <c r="Y418" s="18"/>
      <c r="Z418" s="18"/>
      <c r="AA418" s="18"/>
    </row>
    <row r="419" spans="1:27" ht="112.5" customHeight="1">
      <c r="A419" s="18"/>
      <c r="B419" s="15"/>
      <c r="C419" s="15"/>
      <c r="D419" s="187"/>
      <c r="E419" s="192"/>
      <c r="F419" s="15"/>
      <c r="G419" s="15"/>
      <c r="H419" s="15"/>
      <c r="I419" s="92"/>
      <c r="J419" s="18"/>
      <c r="K419" s="18"/>
      <c r="L419" s="18"/>
      <c r="M419" s="18"/>
      <c r="N419" s="18"/>
      <c r="O419" s="18"/>
      <c r="P419" s="18"/>
      <c r="Q419" s="18"/>
      <c r="R419" s="18"/>
      <c r="S419" s="18"/>
      <c r="T419" s="18"/>
      <c r="U419" s="18"/>
      <c r="V419" s="18"/>
      <c r="W419" s="18"/>
      <c r="X419" s="18"/>
      <c r="Y419" s="18"/>
      <c r="Z419" s="18"/>
      <c r="AA419" s="18"/>
    </row>
    <row r="420" spans="1:27" ht="112.5" customHeight="1">
      <c r="A420" s="18"/>
      <c r="B420" s="15"/>
      <c r="C420" s="15"/>
      <c r="D420" s="187"/>
      <c r="E420" s="192"/>
      <c r="F420" s="15"/>
      <c r="G420" s="15"/>
      <c r="H420" s="15"/>
      <c r="I420" s="92"/>
      <c r="J420" s="18"/>
      <c r="K420" s="18"/>
      <c r="L420" s="18"/>
      <c r="M420" s="18"/>
      <c r="N420" s="18"/>
      <c r="O420" s="18"/>
      <c r="P420" s="18"/>
      <c r="Q420" s="18"/>
      <c r="R420" s="18"/>
      <c r="S420" s="18"/>
      <c r="T420" s="18"/>
      <c r="U420" s="18"/>
      <c r="V420" s="18"/>
      <c r="W420" s="18"/>
      <c r="X420" s="18"/>
      <c r="Y420" s="18"/>
      <c r="Z420" s="18"/>
      <c r="AA420" s="18"/>
    </row>
    <row r="421" spans="1:27" ht="112.5" customHeight="1">
      <c r="A421" s="18"/>
      <c r="B421" s="15"/>
      <c r="C421" s="15"/>
      <c r="D421" s="187"/>
      <c r="E421" s="192"/>
      <c r="F421" s="15"/>
      <c r="G421" s="15"/>
      <c r="H421" s="15"/>
      <c r="I421" s="92"/>
      <c r="J421" s="18"/>
      <c r="K421" s="18"/>
      <c r="L421" s="18"/>
      <c r="M421" s="18"/>
      <c r="N421" s="18"/>
      <c r="O421" s="18"/>
      <c r="P421" s="18"/>
      <c r="Q421" s="18"/>
      <c r="R421" s="18"/>
      <c r="S421" s="18"/>
      <c r="T421" s="18"/>
      <c r="U421" s="18"/>
      <c r="V421" s="18"/>
      <c r="W421" s="18"/>
      <c r="X421" s="18"/>
      <c r="Y421" s="18"/>
      <c r="Z421" s="18"/>
      <c r="AA421" s="18"/>
    </row>
    <row r="422" spans="1:27" ht="112.5" customHeight="1">
      <c r="A422" s="18"/>
      <c r="B422" s="15"/>
      <c r="C422" s="15"/>
      <c r="D422" s="187"/>
      <c r="E422" s="192"/>
      <c r="F422" s="15"/>
      <c r="G422" s="15"/>
      <c r="H422" s="15"/>
      <c r="I422" s="92"/>
      <c r="J422" s="18"/>
      <c r="K422" s="18"/>
      <c r="L422" s="18"/>
      <c r="M422" s="18"/>
      <c r="N422" s="18"/>
      <c r="O422" s="18"/>
      <c r="P422" s="18"/>
      <c r="Q422" s="18"/>
      <c r="R422" s="18"/>
      <c r="S422" s="18"/>
      <c r="T422" s="18"/>
      <c r="U422" s="18"/>
      <c r="V422" s="18"/>
      <c r="W422" s="18"/>
      <c r="X422" s="18"/>
      <c r="Y422" s="18"/>
      <c r="Z422" s="18"/>
      <c r="AA422" s="18"/>
    </row>
    <row r="423" spans="1:27" ht="112.5" customHeight="1">
      <c r="A423" s="18"/>
      <c r="B423" s="15"/>
      <c r="C423" s="15"/>
      <c r="D423" s="187"/>
      <c r="E423" s="192"/>
      <c r="F423" s="15"/>
      <c r="G423" s="15"/>
      <c r="H423" s="15"/>
      <c r="I423" s="92"/>
      <c r="J423" s="18"/>
      <c r="K423" s="18"/>
      <c r="L423" s="18"/>
      <c r="M423" s="18"/>
      <c r="N423" s="18"/>
      <c r="O423" s="18"/>
      <c r="P423" s="18"/>
      <c r="Q423" s="18"/>
      <c r="R423" s="18"/>
      <c r="S423" s="18"/>
      <c r="T423" s="18"/>
      <c r="U423" s="18"/>
      <c r="V423" s="18"/>
      <c r="W423" s="18"/>
      <c r="X423" s="18"/>
      <c r="Y423" s="18"/>
      <c r="Z423" s="18"/>
      <c r="AA423" s="18"/>
    </row>
    <row r="424" spans="1:27" ht="112.5" customHeight="1">
      <c r="A424" s="18"/>
      <c r="B424" s="15"/>
      <c r="C424" s="15"/>
      <c r="D424" s="187"/>
      <c r="E424" s="192"/>
      <c r="F424" s="15"/>
      <c r="G424" s="15"/>
      <c r="H424" s="15"/>
      <c r="I424" s="92"/>
      <c r="J424" s="18"/>
      <c r="K424" s="18"/>
      <c r="L424" s="18"/>
      <c r="M424" s="18"/>
      <c r="N424" s="18"/>
      <c r="O424" s="18"/>
      <c r="P424" s="18"/>
      <c r="Q424" s="18"/>
      <c r="R424" s="18"/>
      <c r="S424" s="18"/>
      <c r="T424" s="18"/>
      <c r="U424" s="18"/>
      <c r="V424" s="18"/>
      <c r="W424" s="18"/>
      <c r="X424" s="18"/>
      <c r="Y424" s="18"/>
      <c r="Z424" s="18"/>
      <c r="AA424" s="18"/>
    </row>
    <row r="425" spans="1:27" ht="112.5" customHeight="1">
      <c r="A425" s="18"/>
      <c r="B425" s="15"/>
      <c r="C425" s="15"/>
      <c r="D425" s="187"/>
      <c r="E425" s="192"/>
      <c r="F425" s="15"/>
      <c r="G425" s="15"/>
      <c r="H425" s="15"/>
      <c r="I425" s="92"/>
      <c r="J425" s="18"/>
      <c r="K425" s="18"/>
      <c r="L425" s="18"/>
      <c r="M425" s="18"/>
      <c r="N425" s="18"/>
      <c r="O425" s="18"/>
      <c r="P425" s="18"/>
      <c r="Q425" s="18"/>
      <c r="R425" s="18"/>
      <c r="S425" s="18"/>
      <c r="T425" s="18"/>
      <c r="U425" s="18"/>
      <c r="V425" s="18"/>
      <c r="W425" s="18"/>
      <c r="X425" s="18"/>
      <c r="Y425" s="18"/>
      <c r="Z425" s="18"/>
      <c r="AA425" s="18"/>
    </row>
    <row r="426" spans="1:27" ht="112.5" customHeight="1">
      <c r="A426" s="18"/>
      <c r="B426" s="15"/>
      <c r="C426" s="15"/>
      <c r="D426" s="187"/>
      <c r="E426" s="192"/>
      <c r="F426" s="15"/>
      <c r="G426" s="15"/>
      <c r="H426" s="15"/>
      <c r="I426" s="92"/>
      <c r="J426" s="18"/>
      <c r="K426" s="18"/>
      <c r="L426" s="18"/>
      <c r="M426" s="18"/>
      <c r="N426" s="18"/>
      <c r="O426" s="18"/>
      <c r="P426" s="18"/>
      <c r="Q426" s="18"/>
      <c r="R426" s="18"/>
      <c r="S426" s="18"/>
      <c r="T426" s="18"/>
      <c r="U426" s="18"/>
      <c r="V426" s="18"/>
      <c r="W426" s="18"/>
      <c r="X426" s="18"/>
      <c r="Y426" s="18"/>
      <c r="Z426" s="18"/>
      <c r="AA426" s="18"/>
    </row>
    <row r="427" spans="1:27" ht="112.5" customHeight="1">
      <c r="A427" s="18"/>
      <c r="B427" s="15"/>
      <c r="C427" s="15"/>
      <c r="D427" s="187"/>
      <c r="E427" s="192"/>
      <c r="F427" s="15"/>
      <c r="G427" s="15"/>
      <c r="H427" s="15"/>
      <c r="I427" s="92"/>
      <c r="J427" s="18"/>
      <c r="K427" s="18"/>
      <c r="L427" s="18"/>
      <c r="M427" s="18"/>
      <c r="N427" s="18"/>
      <c r="O427" s="18"/>
      <c r="P427" s="18"/>
      <c r="Q427" s="18"/>
      <c r="R427" s="18"/>
      <c r="S427" s="18"/>
      <c r="T427" s="18"/>
      <c r="U427" s="18"/>
      <c r="V427" s="18"/>
      <c r="W427" s="18"/>
      <c r="X427" s="18"/>
      <c r="Y427" s="18"/>
      <c r="Z427" s="18"/>
      <c r="AA427" s="18"/>
    </row>
    <row r="428" spans="1:27" ht="112.5" customHeight="1">
      <c r="A428" s="18"/>
      <c r="B428" s="15"/>
      <c r="C428" s="15"/>
      <c r="D428" s="187"/>
      <c r="E428" s="192"/>
      <c r="F428" s="15"/>
      <c r="G428" s="15"/>
      <c r="H428" s="15"/>
      <c r="I428" s="92"/>
      <c r="J428" s="18"/>
      <c r="K428" s="18"/>
      <c r="L428" s="18"/>
      <c r="M428" s="18"/>
      <c r="N428" s="18"/>
      <c r="O428" s="18"/>
      <c r="P428" s="18"/>
      <c r="Q428" s="18"/>
      <c r="R428" s="18"/>
      <c r="S428" s="18"/>
      <c r="T428" s="18"/>
      <c r="U428" s="18"/>
      <c r="V428" s="18"/>
      <c r="W428" s="18"/>
      <c r="X428" s="18"/>
      <c r="Y428" s="18"/>
      <c r="Z428" s="18"/>
      <c r="AA428" s="18"/>
    </row>
    <row r="429" spans="1:27" ht="112.5" customHeight="1">
      <c r="A429" s="18"/>
      <c r="B429" s="15"/>
      <c r="C429" s="15"/>
      <c r="D429" s="187"/>
      <c r="E429" s="192"/>
      <c r="F429" s="15"/>
      <c r="G429" s="15"/>
      <c r="H429" s="15"/>
      <c r="I429" s="92"/>
      <c r="J429" s="18"/>
      <c r="K429" s="18"/>
      <c r="L429" s="18"/>
      <c r="M429" s="18"/>
      <c r="N429" s="18"/>
      <c r="O429" s="18"/>
      <c r="P429" s="18"/>
      <c r="Q429" s="18"/>
      <c r="R429" s="18"/>
      <c r="S429" s="18"/>
      <c r="T429" s="18"/>
      <c r="U429" s="18"/>
      <c r="V429" s="18"/>
      <c r="W429" s="18"/>
      <c r="X429" s="18"/>
      <c r="Y429" s="18"/>
      <c r="Z429" s="18"/>
      <c r="AA429" s="18"/>
    </row>
    <row r="430" spans="1:27" ht="112.5" customHeight="1">
      <c r="A430" s="18"/>
      <c r="B430" s="15"/>
      <c r="C430" s="15"/>
      <c r="D430" s="187"/>
      <c r="E430" s="192"/>
      <c r="F430" s="15"/>
      <c r="G430" s="15"/>
      <c r="H430" s="15"/>
      <c r="I430" s="92"/>
      <c r="J430" s="18"/>
      <c r="K430" s="18"/>
      <c r="L430" s="18"/>
      <c r="M430" s="18"/>
      <c r="N430" s="18"/>
      <c r="O430" s="18"/>
      <c r="P430" s="18"/>
      <c r="Q430" s="18"/>
      <c r="R430" s="18"/>
      <c r="S430" s="18"/>
      <c r="T430" s="18"/>
      <c r="U430" s="18"/>
      <c r="V430" s="18"/>
      <c r="W430" s="18"/>
      <c r="X430" s="18"/>
      <c r="Y430" s="18"/>
      <c r="Z430" s="18"/>
      <c r="AA430" s="18"/>
    </row>
    <row r="431" spans="1:27" ht="112.5" customHeight="1">
      <c r="A431" s="18"/>
      <c r="B431" s="15"/>
      <c r="C431" s="15"/>
      <c r="D431" s="187"/>
      <c r="E431" s="192"/>
      <c r="F431" s="15"/>
      <c r="G431" s="15"/>
      <c r="H431" s="15"/>
      <c r="I431" s="92"/>
      <c r="J431" s="18"/>
      <c r="K431" s="18"/>
      <c r="L431" s="18"/>
      <c r="M431" s="18"/>
      <c r="N431" s="18"/>
      <c r="O431" s="18"/>
      <c r="P431" s="18"/>
      <c r="Q431" s="18"/>
      <c r="R431" s="18"/>
      <c r="S431" s="18"/>
      <c r="T431" s="18"/>
      <c r="U431" s="18"/>
      <c r="V431" s="18"/>
      <c r="W431" s="18"/>
      <c r="X431" s="18"/>
      <c r="Y431" s="18"/>
      <c r="Z431" s="18"/>
      <c r="AA431" s="18"/>
    </row>
    <row r="432" spans="1:27" ht="112.5" customHeight="1">
      <c r="A432" s="18"/>
      <c r="B432" s="15"/>
      <c r="C432" s="15"/>
      <c r="D432" s="187"/>
      <c r="E432" s="192"/>
      <c r="F432" s="15"/>
      <c r="G432" s="15"/>
      <c r="H432" s="15"/>
      <c r="I432" s="92"/>
      <c r="J432" s="18"/>
      <c r="K432" s="18"/>
      <c r="L432" s="18"/>
      <c r="M432" s="18"/>
      <c r="N432" s="18"/>
      <c r="O432" s="18"/>
      <c r="P432" s="18"/>
      <c r="Q432" s="18"/>
      <c r="R432" s="18"/>
      <c r="S432" s="18"/>
      <c r="T432" s="18"/>
      <c r="U432" s="18"/>
      <c r="V432" s="18"/>
      <c r="W432" s="18"/>
      <c r="X432" s="18"/>
      <c r="Y432" s="18"/>
      <c r="Z432" s="18"/>
      <c r="AA432" s="18"/>
    </row>
    <row r="433" spans="1:27" ht="112.5" customHeight="1">
      <c r="A433" s="18"/>
      <c r="B433" s="15"/>
      <c r="C433" s="15"/>
      <c r="D433" s="187"/>
      <c r="E433" s="192"/>
      <c r="F433" s="15"/>
      <c r="G433" s="15"/>
      <c r="H433" s="15"/>
      <c r="I433" s="92"/>
      <c r="J433" s="18"/>
      <c r="K433" s="18"/>
      <c r="L433" s="18"/>
      <c r="M433" s="18"/>
      <c r="N433" s="18"/>
      <c r="O433" s="18"/>
      <c r="P433" s="18"/>
      <c r="Q433" s="18"/>
      <c r="R433" s="18"/>
      <c r="S433" s="18"/>
      <c r="T433" s="18"/>
      <c r="U433" s="18"/>
      <c r="V433" s="18"/>
      <c r="W433" s="18"/>
      <c r="X433" s="18"/>
      <c r="Y433" s="18"/>
      <c r="Z433" s="18"/>
      <c r="AA433" s="18"/>
    </row>
    <row r="434" spans="1:27" ht="112.5" customHeight="1">
      <c r="A434" s="18"/>
      <c r="B434" s="15"/>
      <c r="C434" s="15"/>
      <c r="D434" s="187"/>
      <c r="E434" s="192"/>
      <c r="F434" s="15"/>
      <c r="G434" s="15"/>
      <c r="H434" s="15"/>
      <c r="I434" s="92"/>
      <c r="J434" s="18"/>
      <c r="K434" s="18"/>
      <c r="L434" s="18"/>
      <c r="M434" s="18"/>
      <c r="N434" s="18"/>
      <c r="O434" s="18"/>
      <c r="P434" s="18"/>
      <c r="Q434" s="18"/>
      <c r="R434" s="18"/>
      <c r="S434" s="18"/>
      <c r="T434" s="18"/>
      <c r="U434" s="18"/>
      <c r="V434" s="18"/>
      <c r="W434" s="18"/>
      <c r="X434" s="18"/>
      <c r="Y434" s="18"/>
      <c r="Z434" s="18"/>
      <c r="AA434" s="18"/>
    </row>
    <row r="435" spans="1:27" ht="112.5" customHeight="1">
      <c r="A435" s="18"/>
      <c r="B435" s="15"/>
      <c r="C435" s="15"/>
      <c r="D435" s="187"/>
      <c r="E435" s="192"/>
      <c r="F435" s="15"/>
      <c r="G435" s="15"/>
      <c r="H435" s="15"/>
      <c r="I435" s="92"/>
      <c r="J435" s="18"/>
      <c r="K435" s="18"/>
      <c r="L435" s="18"/>
      <c r="M435" s="18"/>
      <c r="N435" s="18"/>
      <c r="O435" s="18"/>
      <c r="P435" s="18"/>
      <c r="Q435" s="18"/>
      <c r="R435" s="18"/>
      <c r="S435" s="18"/>
      <c r="T435" s="18"/>
      <c r="U435" s="18"/>
      <c r="V435" s="18"/>
      <c r="W435" s="18"/>
      <c r="X435" s="18"/>
      <c r="Y435" s="18"/>
      <c r="Z435" s="18"/>
      <c r="AA435" s="18"/>
    </row>
    <row r="436" spans="1:27" ht="112.5" customHeight="1">
      <c r="A436" s="18"/>
      <c r="B436" s="15"/>
      <c r="C436" s="15"/>
      <c r="D436" s="187"/>
      <c r="E436" s="192"/>
      <c r="F436" s="15"/>
      <c r="G436" s="15"/>
      <c r="H436" s="15"/>
      <c r="I436" s="92"/>
      <c r="J436" s="18"/>
      <c r="K436" s="18"/>
      <c r="L436" s="18"/>
      <c r="M436" s="18"/>
      <c r="N436" s="18"/>
      <c r="O436" s="18"/>
      <c r="P436" s="18"/>
      <c r="Q436" s="18"/>
      <c r="R436" s="18"/>
      <c r="S436" s="18"/>
      <c r="T436" s="18"/>
      <c r="U436" s="18"/>
      <c r="V436" s="18"/>
      <c r="W436" s="18"/>
      <c r="X436" s="18"/>
      <c r="Y436" s="18"/>
      <c r="Z436" s="18"/>
      <c r="AA436" s="18"/>
    </row>
    <row r="437" spans="1:27" ht="112.5" customHeight="1">
      <c r="A437" s="18"/>
      <c r="B437" s="15"/>
      <c r="C437" s="15"/>
      <c r="D437" s="187"/>
      <c r="E437" s="192"/>
      <c r="F437" s="15"/>
      <c r="G437" s="15"/>
      <c r="H437" s="15"/>
      <c r="I437" s="92"/>
      <c r="J437" s="18"/>
      <c r="K437" s="18"/>
      <c r="L437" s="18"/>
      <c r="M437" s="18"/>
      <c r="N437" s="18"/>
      <c r="O437" s="18"/>
      <c r="P437" s="18"/>
      <c r="Q437" s="18"/>
      <c r="R437" s="18"/>
      <c r="S437" s="18"/>
      <c r="T437" s="18"/>
      <c r="U437" s="18"/>
      <c r="V437" s="18"/>
      <c r="W437" s="18"/>
      <c r="X437" s="18"/>
      <c r="Y437" s="18"/>
      <c r="Z437" s="18"/>
      <c r="AA437" s="18"/>
    </row>
    <row r="438" spans="1:27" ht="112.5" customHeight="1">
      <c r="A438" s="18"/>
      <c r="B438" s="15"/>
      <c r="C438" s="15"/>
      <c r="D438" s="187"/>
      <c r="E438" s="192"/>
      <c r="F438" s="15"/>
      <c r="G438" s="15"/>
      <c r="H438" s="15"/>
      <c r="I438" s="92"/>
      <c r="J438" s="18"/>
      <c r="K438" s="18"/>
      <c r="L438" s="18"/>
      <c r="M438" s="18"/>
      <c r="N438" s="18"/>
      <c r="O438" s="18"/>
      <c r="P438" s="18"/>
      <c r="Q438" s="18"/>
      <c r="R438" s="18"/>
      <c r="S438" s="18"/>
      <c r="T438" s="18"/>
      <c r="U438" s="18"/>
      <c r="V438" s="18"/>
      <c r="W438" s="18"/>
      <c r="X438" s="18"/>
      <c r="Y438" s="18"/>
      <c r="Z438" s="18"/>
      <c r="AA438" s="18"/>
    </row>
    <row r="439" spans="1:27" ht="112.5" customHeight="1">
      <c r="A439" s="18"/>
      <c r="B439" s="15"/>
      <c r="C439" s="15"/>
      <c r="D439" s="187"/>
      <c r="E439" s="192"/>
      <c r="F439" s="15"/>
      <c r="G439" s="15"/>
      <c r="H439" s="15"/>
      <c r="I439" s="92"/>
      <c r="J439" s="18"/>
      <c r="K439" s="18"/>
      <c r="L439" s="18"/>
      <c r="M439" s="18"/>
      <c r="N439" s="18"/>
      <c r="O439" s="18"/>
      <c r="P439" s="18"/>
      <c r="Q439" s="18"/>
      <c r="R439" s="18"/>
      <c r="S439" s="18"/>
      <c r="T439" s="18"/>
      <c r="U439" s="18"/>
      <c r="V439" s="18"/>
      <c r="W439" s="18"/>
      <c r="X439" s="18"/>
      <c r="Y439" s="18"/>
      <c r="Z439" s="18"/>
      <c r="AA439" s="18"/>
    </row>
    <row r="440" spans="1:27" ht="112.5" customHeight="1">
      <c r="A440" s="18"/>
      <c r="B440" s="15"/>
      <c r="C440" s="15"/>
      <c r="D440" s="187"/>
      <c r="E440" s="192"/>
      <c r="F440" s="15"/>
      <c r="G440" s="15"/>
      <c r="H440" s="15"/>
      <c r="I440" s="92"/>
      <c r="J440" s="18"/>
      <c r="K440" s="18"/>
      <c r="L440" s="18"/>
      <c r="M440" s="18"/>
      <c r="N440" s="18"/>
      <c r="O440" s="18"/>
      <c r="P440" s="18"/>
      <c r="Q440" s="18"/>
      <c r="R440" s="18"/>
      <c r="S440" s="18"/>
      <c r="T440" s="18"/>
      <c r="U440" s="18"/>
      <c r="V440" s="18"/>
      <c r="W440" s="18"/>
      <c r="X440" s="18"/>
      <c r="Y440" s="18"/>
      <c r="Z440" s="18"/>
      <c r="AA440" s="18"/>
    </row>
    <row r="441" spans="1:27" ht="112.5" customHeight="1">
      <c r="A441" s="18"/>
      <c r="B441" s="15"/>
      <c r="C441" s="15"/>
      <c r="D441" s="187"/>
      <c r="E441" s="192"/>
      <c r="F441" s="15"/>
      <c r="G441" s="15"/>
      <c r="H441" s="15"/>
      <c r="I441" s="92"/>
      <c r="J441" s="18"/>
      <c r="K441" s="18"/>
      <c r="L441" s="18"/>
      <c r="M441" s="18"/>
      <c r="N441" s="18"/>
      <c r="O441" s="18"/>
      <c r="P441" s="18"/>
      <c r="Q441" s="18"/>
      <c r="R441" s="18"/>
      <c r="S441" s="18"/>
      <c r="T441" s="18"/>
      <c r="U441" s="18"/>
      <c r="V441" s="18"/>
      <c r="W441" s="18"/>
      <c r="X441" s="18"/>
      <c r="Y441" s="18"/>
      <c r="Z441" s="18"/>
      <c r="AA441" s="18"/>
    </row>
    <row r="442" spans="1:27" ht="112.5" customHeight="1">
      <c r="A442" s="18"/>
      <c r="B442" s="15"/>
      <c r="C442" s="15"/>
      <c r="D442" s="187"/>
      <c r="E442" s="192"/>
      <c r="F442" s="15"/>
      <c r="G442" s="15"/>
      <c r="H442" s="15"/>
      <c r="I442" s="92"/>
      <c r="J442" s="18"/>
      <c r="K442" s="18"/>
      <c r="L442" s="18"/>
      <c r="M442" s="18"/>
      <c r="N442" s="18"/>
      <c r="O442" s="18"/>
      <c r="P442" s="18"/>
      <c r="Q442" s="18"/>
      <c r="R442" s="18"/>
      <c r="S442" s="18"/>
      <c r="T442" s="18"/>
      <c r="U442" s="18"/>
      <c r="V442" s="18"/>
      <c r="W442" s="18"/>
      <c r="X442" s="18"/>
      <c r="Y442" s="18"/>
      <c r="Z442" s="18"/>
      <c r="AA442" s="18"/>
    </row>
    <row r="443" spans="1:27" ht="112.5" customHeight="1">
      <c r="A443" s="18"/>
      <c r="B443" s="15"/>
      <c r="C443" s="15"/>
      <c r="D443" s="187"/>
      <c r="E443" s="192"/>
      <c r="F443" s="15"/>
      <c r="G443" s="15"/>
      <c r="H443" s="15"/>
      <c r="I443" s="92"/>
      <c r="J443" s="18"/>
      <c r="K443" s="18"/>
      <c r="L443" s="18"/>
      <c r="M443" s="18"/>
      <c r="N443" s="18"/>
      <c r="O443" s="18"/>
      <c r="P443" s="18"/>
      <c r="Q443" s="18"/>
      <c r="R443" s="18"/>
      <c r="S443" s="18"/>
      <c r="T443" s="18"/>
      <c r="U443" s="18"/>
      <c r="V443" s="18"/>
      <c r="W443" s="18"/>
      <c r="X443" s="18"/>
      <c r="Y443" s="18"/>
      <c r="Z443" s="18"/>
      <c r="AA443" s="18"/>
    </row>
    <row r="444" spans="1:27" ht="112.5" customHeight="1">
      <c r="A444" s="18"/>
      <c r="B444" s="15"/>
      <c r="C444" s="15"/>
      <c r="D444" s="187"/>
      <c r="E444" s="192"/>
      <c r="F444" s="15"/>
      <c r="G444" s="15"/>
      <c r="H444" s="15"/>
      <c r="I444" s="92"/>
      <c r="J444" s="18"/>
      <c r="K444" s="18"/>
      <c r="L444" s="18"/>
      <c r="M444" s="18"/>
      <c r="N444" s="18"/>
      <c r="O444" s="18"/>
      <c r="P444" s="18"/>
      <c r="Q444" s="18"/>
      <c r="R444" s="18"/>
      <c r="S444" s="18"/>
      <c r="T444" s="18"/>
      <c r="U444" s="18"/>
      <c r="V444" s="18"/>
      <c r="W444" s="18"/>
      <c r="X444" s="18"/>
      <c r="Y444" s="18"/>
      <c r="Z444" s="18"/>
      <c r="AA444" s="18"/>
    </row>
    <row r="445" spans="1:27" ht="112.5" customHeight="1">
      <c r="A445" s="18"/>
      <c r="B445" s="15"/>
      <c r="C445" s="15"/>
      <c r="D445" s="187"/>
      <c r="E445" s="192"/>
      <c r="F445" s="15"/>
      <c r="G445" s="15"/>
      <c r="H445" s="15"/>
      <c r="I445" s="92"/>
      <c r="J445" s="18"/>
      <c r="K445" s="18"/>
      <c r="L445" s="18"/>
      <c r="M445" s="18"/>
      <c r="N445" s="18"/>
      <c r="O445" s="18"/>
      <c r="P445" s="18"/>
      <c r="Q445" s="18"/>
      <c r="R445" s="18"/>
      <c r="S445" s="18"/>
      <c r="T445" s="18"/>
      <c r="U445" s="18"/>
      <c r="V445" s="18"/>
      <c r="W445" s="18"/>
      <c r="X445" s="18"/>
      <c r="Y445" s="18"/>
      <c r="Z445" s="18"/>
      <c r="AA445" s="18"/>
    </row>
    <row r="446" spans="1:27" ht="112.5" customHeight="1">
      <c r="A446" s="18"/>
      <c r="B446" s="15"/>
      <c r="C446" s="15"/>
      <c r="D446" s="187"/>
      <c r="E446" s="192"/>
      <c r="F446" s="15"/>
      <c r="G446" s="15"/>
      <c r="H446" s="15"/>
      <c r="I446" s="92"/>
      <c r="J446" s="18"/>
      <c r="K446" s="18"/>
      <c r="L446" s="18"/>
      <c r="M446" s="18"/>
      <c r="N446" s="18"/>
      <c r="O446" s="18"/>
      <c r="P446" s="18"/>
      <c r="Q446" s="18"/>
      <c r="R446" s="18"/>
      <c r="S446" s="18"/>
      <c r="T446" s="18"/>
      <c r="U446" s="18"/>
      <c r="V446" s="18"/>
      <c r="W446" s="18"/>
      <c r="X446" s="18"/>
      <c r="Y446" s="18"/>
      <c r="Z446" s="18"/>
      <c r="AA446" s="18"/>
    </row>
    <row r="447" spans="1:27" ht="112.5" customHeight="1">
      <c r="A447" s="18"/>
      <c r="B447" s="15"/>
      <c r="C447" s="15"/>
      <c r="D447" s="187"/>
      <c r="E447" s="192"/>
      <c r="F447" s="15"/>
      <c r="G447" s="15"/>
      <c r="H447" s="15"/>
      <c r="I447" s="92"/>
      <c r="J447" s="18"/>
      <c r="K447" s="18"/>
      <c r="L447" s="18"/>
      <c r="M447" s="18"/>
      <c r="N447" s="18"/>
      <c r="O447" s="18"/>
      <c r="P447" s="18"/>
      <c r="Q447" s="18"/>
      <c r="R447" s="18"/>
      <c r="S447" s="18"/>
      <c r="T447" s="18"/>
      <c r="U447" s="18"/>
      <c r="V447" s="18"/>
      <c r="W447" s="18"/>
      <c r="X447" s="18"/>
      <c r="Y447" s="18"/>
      <c r="Z447" s="18"/>
      <c r="AA447" s="18"/>
    </row>
    <row r="448" spans="1:27" ht="112.5" customHeight="1">
      <c r="A448" s="18"/>
      <c r="B448" s="15"/>
      <c r="C448" s="15"/>
      <c r="D448" s="187"/>
      <c r="E448" s="192"/>
      <c r="F448" s="15"/>
      <c r="G448" s="15"/>
      <c r="H448" s="15"/>
      <c r="I448" s="92"/>
      <c r="J448" s="18"/>
      <c r="K448" s="18"/>
      <c r="L448" s="18"/>
      <c r="M448" s="18"/>
      <c r="N448" s="18"/>
      <c r="O448" s="18"/>
      <c r="P448" s="18"/>
      <c r="Q448" s="18"/>
      <c r="R448" s="18"/>
      <c r="S448" s="18"/>
      <c r="T448" s="18"/>
      <c r="U448" s="18"/>
      <c r="V448" s="18"/>
      <c r="W448" s="18"/>
      <c r="X448" s="18"/>
      <c r="Y448" s="18"/>
      <c r="Z448" s="18"/>
      <c r="AA448" s="18"/>
    </row>
    <row r="449" spans="1:27" ht="112.5" customHeight="1">
      <c r="A449" s="18"/>
      <c r="B449" s="15"/>
      <c r="C449" s="15"/>
      <c r="D449" s="187"/>
      <c r="E449" s="192"/>
      <c r="F449" s="15"/>
      <c r="G449" s="15"/>
      <c r="H449" s="15"/>
      <c r="I449" s="92"/>
      <c r="J449" s="18"/>
      <c r="K449" s="18"/>
      <c r="L449" s="18"/>
      <c r="M449" s="18"/>
      <c r="N449" s="18"/>
      <c r="O449" s="18"/>
      <c r="P449" s="18"/>
      <c r="Q449" s="18"/>
      <c r="R449" s="18"/>
      <c r="S449" s="18"/>
      <c r="T449" s="18"/>
      <c r="U449" s="18"/>
      <c r="V449" s="18"/>
      <c r="W449" s="18"/>
      <c r="X449" s="18"/>
      <c r="Y449" s="18"/>
      <c r="Z449" s="18"/>
      <c r="AA449" s="18"/>
    </row>
    <row r="450" spans="1:27" ht="112.5" customHeight="1">
      <c r="A450" s="18"/>
      <c r="B450" s="15"/>
      <c r="C450" s="15"/>
      <c r="D450" s="187"/>
      <c r="E450" s="192"/>
      <c r="F450" s="15"/>
      <c r="G450" s="15"/>
      <c r="H450" s="15"/>
      <c r="I450" s="92"/>
      <c r="J450" s="18"/>
      <c r="K450" s="18"/>
      <c r="L450" s="18"/>
      <c r="M450" s="18"/>
      <c r="N450" s="18"/>
      <c r="O450" s="18"/>
      <c r="P450" s="18"/>
      <c r="Q450" s="18"/>
      <c r="R450" s="18"/>
      <c r="S450" s="18"/>
      <c r="T450" s="18"/>
      <c r="U450" s="18"/>
      <c r="V450" s="18"/>
      <c r="W450" s="18"/>
      <c r="X450" s="18"/>
      <c r="Y450" s="18"/>
      <c r="Z450" s="18"/>
      <c r="AA450" s="18"/>
    </row>
    <row r="451" spans="1:27" ht="112.5" customHeight="1">
      <c r="A451" s="18"/>
      <c r="B451" s="15"/>
      <c r="C451" s="15"/>
      <c r="D451" s="187"/>
      <c r="E451" s="192"/>
      <c r="F451" s="15"/>
      <c r="G451" s="15"/>
      <c r="H451" s="15"/>
      <c r="I451" s="92"/>
      <c r="J451" s="18"/>
      <c r="K451" s="18"/>
      <c r="L451" s="18"/>
      <c r="M451" s="18"/>
      <c r="N451" s="18"/>
      <c r="O451" s="18"/>
      <c r="P451" s="18"/>
      <c r="Q451" s="18"/>
      <c r="R451" s="18"/>
      <c r="S451" s="18"/>
      <c r="T451" s="18"/>
      <c r="U451" s="18"/>
      <c r="V451" s="18"/>
      <c r="W451" s="18"/>
      <c r="X451" s="18"/>
      <c r="Y451" s="18"/>
      <c r="Z451" s="18"/>
      <c r="AA451" s="18"/>
    </row>
    <row r="452" spans="1:27" ht="112.5" customHeight="1">
      <c r="A452" s="18"/>
      <c r="B452" s="15"/>
      <c r="C452" s="15"/>
      <c r="D452" s="187"/>
      <c r="E452" s="192"/>
      <c r="F452" s="15"/>
      <c r="G452" s="15"/>
      <c r="H452" s="15"/>
      <c r="I452" s="92"/>
      <c r="J452" s="18"/>
      <c r="K452" s="18"/>
      <c r="L452" s="18"/>
      <c r="M452" s="18"/>
      <c r="N452" s="18"/>
      <c r="O452" s="18"/>
      <c r="P452" s="18"/>
      <c r="Q452" s="18"/>
      <c r="R452" s="18"/>
      <c r="S452" s="18"/>
      <c r="T452" s="18"/>
      <c r="U452" s="18"/>
      <c r="V452" s="18"/>
      <c r="W452" s="18"/>
      <c r="X452" s="18"/>
      <c r="Y452" s="18"/>
      <c r="Z452" s="18"/>
      <c r="AA452" s="18"/>
    </row>
    <row r="453" spans="1:27" ht="112.5" customHeight="1">
      <c r="A453" s="18"/>
      <c r="B453" s="15"/>
      <c r="C453" s="15"/>
      <c r="D453" s="187"/>
      <c r="E453" s="192"/>
      <c r="F453" s="15"/>
      <c r="G453" s="15"/>
      <c r="H453" s="15"/>
      <c r="I453" s="92"/>
      <c r="J453" s="18"/>
      <c r="K453" s="18"/>
      <c r="L453" s="18"/>
      <c r="M453" s="18"/>
      <c r="N453" s="18"/>
      <c r="O453" s="18"/>
      <c r="P453" s="18"/>
      <c r="Q453" s="18"/>
      <c r="R453" s="18"/>
      <c r="S453" s="18"/>
      <c r="T453" s="18"/>
      <c r="U453" s="18"/>
      <c r="V453" s="18"/>
      <c r="W453" s="18"/>
      <c r="X453" s="18"/>
      <c r="Y453" s="18"/>
      <c r="Z453" s="18"/>
      <c r="AA453" s="18"/>
    </row>
    <row r="454" spans="1:27" ht="112.5" customHeight="1">
      <c r="A454" s="18"/>
      <c r="B454" s="15"/>
      <c r="C454" s="15"/>
      <c r="D454" s="187"/>
      <c r="E454" s="192"/>
      <c r="F454" s="15"/>
      <c r="G454" s="15"/>
      <c r="H454" s="15"/>
      <c r="I454" s="92"/>
      <c r="J454" s="18"/>
      <c r="K454" s="18"/>
      <c r="L454" s="18"/>
      <c r="M454" s="18"/>
      <c r="N454" s="18"/>
      <c r="O454" s="18"/>
      <c r="P454" s="18"/>
      <c r="Q454" s="18"/>
      <c r="R454" s="18"/>
      <c r="S454" s="18"/>
      <c r="T454" s="18"/>
      <c r="U454" s="18"/>
      <c r="V454" s="18"/>
      <c r="W454" s="18"/>
      <c r="X454" s="18"/>
      <c r="Y454" s="18"/>
      <c r="Z454" s="18"/>
      <c r="AA454" s="18"/>
    </row>
    <row r="455" spans="1:27" ht="112.5" customHeight="1">
      <c r="A455" s="18"/>
      <c r="B455" s="15"/>
      <c r="C455" s="15"/>
      <c r="D455" s="187"/>
      <c r="E455" s="192"/>
      <c r="F455" s="15"/>
      <c r="G455" s="15"/>
      <c r="H455" s="15"/>
      <c r="I455" s="92"/>
      <c r="J455" s="18"/>
      <c r="K455" s="18"/>
      <c r="L455" s="18"/>
      <c r="M455" s="18"/>
      <c r="N455" s="18"/>
      <c r="O455" s="18"/>
      <c r="P455" s="18"/>
      <c r="Q455" s="18"/>
      <c r="R455" s="18"/>
      <c r="S455" s="18"/>
      <c r="T455" s="18"/>
      <c r="U455" s="18"/>
      <c r="V455" s="18"/>
      <c r="W455" s="18"/>
      <c r="X455" s="18"/>
      <c r="Y455" s="18"/>
      <c r="Z455" s="18"/>
      <c r="AA455" s="18"/>
    </row>
    <row r="456" spans="1:27" ht="112.5" customHeight="1">
      <c r="A456" s="18"/>
      <c r="B456" s="15"/>
      <c r="C456" s="15"/>
      <c r="D456" s="187"/>
      <c r="E456" s="192"/>
      <c r="F456" s="15"/>
      <c r="G456" s="15"/>
      <c r="H456" s="15"/>
      <c r="I456" s="92"/>
      <c r="J456" s="18"/>
      <c r="K456" s="18"/>
      <c r="L456" s="18"/>
      <c r="M456" s="18"/>
      <c r="N456" s="18"/>
      <c r="O456" s="18"/>
      <c r="P456" s="18"/>
      <c r="Q456" s="18"/>
      <c r="R456" s="18"/>
      <c r="S456" s="18"/>
      <c r="T456" s="18"/>
      <c r="U456" s="18"/>
      <c r="V456" s="18"/>
      <c r="W456" s="18"/>
      <c r="X456" s="18"/>
      <c r="Y456" s="18"/>
      <c r="Z456" s="18"/>
      <c r="AA456" s="18"/>
    </row>
    <row r="457" spans="1:27" ht="112.5" customHeight="1">
      <c r="A457" s="18"/>
      <c r="B457" s="15"/>
      <c r="C457" s="15"/>
      <c r="D457" s="187"/>
      <c r="E457" s="192"/>
      <c r="F457" s="15"/>
      <c r="G457" s="15"/>
      <c r="H457" s="15"/>
      <c r="I457" s="92"/>
      <c r="J457" s="18"/>
      <c r="K457" s="18"/>
      <c r="L457" s="18"/>
      <c r="M457" s="18"/>
      <c r="N457" s="18"/>
      <c r="O457" s="18"/>
      <c r="P457" s="18"/>
      <c r="Q457" s="18"/>
      <c r="R457" s="18"/>
      <c r="S457" s="18"/>
      <c r="T457" s="18"/>
      <c r="U457" s="18"/>
      <c r="V457" s="18"/>
      <c r="W457" s="18"/>
      <c r="X457" s="18"/>
      <c r="Y457" s="18"/>
      <c r="Z457" s="18"/>
      <c r="AA457" s="18"/>
    </row>
    <row r="458" spans="1:27" ht="112.5" customHeight="1">
      <c r="A458" s="18"/>
      <c r="B458" s="15"/>
      <c r="C458" s="15"/>
      <c r="D458" s="187"/>
      <c r="E458" s="192"/>
      <c r="F458" s="15"/>
      <c r="G458" s="15"/>
      <c r="H458" s="15"/>
      <c r="I458" s="92"/>
      <c r="J458" s="18"/>
      <c r="K458" s="18"/>
      <c r="L458" s="18"/>
      <c r="M458" s="18"/>
      <c r="N458" s="18"/>
      <c r="O458" s="18"/>
      <c r="P458" s="18"/>
      <c r="Q458" s="18"/>
      <c r="R458" s="18"/>
      <c r="S458" s="18"/>
      <c r="T458" s="18"/>
      <c r="U458" s="18"/>
      <c r="V458" s="18"/>
      <c r="W458" s="18"/>
      <c r="X458" s="18"/>
      <c r="Y458" s="18"/>
      <c r="Z458" s="18"/>
      <c r="AA458" s="18"/>
    </row>
    <row r="459" spans="1:27" ht="112.5" customHeight="1">
      <c r="A459" s="18"/>
      <c r="B459" s="15"/>
      <c r="C459" s="15"/>
      <c r="D459" s="187"/>
      <c r="E459" s="192"/>
      <c r="F459" s="15"/>
      <c r="G459" s="15"/>
      <c r="H459" s="15"/>
      <c r="I459" s="92"/>
      <c r="J459" s="18"/>
      <c r="K459" s="18"/>
      <c r="L459" s="18"/>
      <c r="M459" s="18"/>
      <c r="N459" s="18"/>
      <c r="O459" s="18"/>
      <c r="P459" s="18"/>
      <c r="Q459" s="18"/>
      <c r="R459" s="18"/>
      <c r="S459" s="18"/>
      <c r="T459" s="18"/>
      <c r="U459" s="18"/>
      <c r="V459" s="18"/>
      <c r="W459" s="18"/>
      <c r="X459" s="18"/>
      <c r="Y459" s="18"/>
      <c r="Z459" s="18"/>
      <c r="AA459" s="18"/>
    </row>
    <row r="460" spans="1:27" ht="112.5" customHeight="1">
      <c r="A460" s="18"/>
      <c r="B460" s="15"/>
      <c r="C460" s="15"/>
      <c r="D460" s="187"/>
      <c r="E460" s="192"/>
      <c r="F460" s="15"/>
      <c r="G460" s="15"/>
      <c r="H460" s="15"/>
      <c r="I460" s="92"/>
      <c r="J460" s="18"/>
      <c r="K460" s="18"/>
      <c r="L460" s="18"/>
      <c r="M460" s="18"/>
      <c r="N460" s="18"/>
      <c r="O460" s="18"/>
      <c r="P460" s="18"/>
      <c r="Q460" s="18"/>
      <c r="R460" s="18"/>
      <c r="S460" s="18"/>
      <c r="T460" s="18"/>
      <c r="U460" s="18"/>
      <c r="V460" s="18"/>
      <c r="W460" s="18"/>
      <c r="X460" s="18"/>
      <c r="Y460" s="18"/>
      <c r="Z460" s="18"/>
      <c r="AA460" s="18"/>
    </row>
    <row r="461" spans="1:27" ht="112.5" customHeight="1">
      <c r="A461" s="18"/>
      <c r="B461" s="15"/>
      <c r="C461" s="15"/>
      <c r="D461" s="187"/>
      <c r="E461" s="192"/>
      <c r="F461" s="15"/>
      <c r="G461" s="15"/>
      <c r="H461" s="15"/>
      <c r="I461" s="92"/>
      <c r="J461" s="18"/>
      <c r="K461" s="18"/>
      <c r="L461" s="18"/>
      <c r="M461" s="18"/>
      <c r="N461" s="18"/>
      <c r="O461" s="18"/>
      <c r="P461" s="18"/>
      <c r="Q461" s="18"/>
      <c r="R461" s="18"/>
      <c r="S461" s="18"/>
      <c r="T461" s="18"/>
      <c r="U461" s="18"/>
      <c r="V461" s="18"/>
      <c r="W461" s="18"/>
      <c r="X461" s="18"/>
      <c r="Y461" s="18"/>
      <c r="Z461" s="18"/>
      <c r="AA461" s="18"/>
    </row>
    <row r="462" spans="1:27" ht="112.5" customHeight="1">
      <c r="A462" s="18"/>
      <c r="B462" s="15"/>
      <c r="C462" s="15"/>
      <c r="D462" s="187"/>
      <c r="E462" s="192"/>
      <c r="F462" s="15"/>
      <c r="G462" s="15"/>
      <c r="H462" s="15"/>
      <c r="I462" s="92"/>
      <c r="J462" s="18"/>
      <c r="K462" s="18"/>
      <c r="L462" s="18"/>
      <c r="M462" s="18"/>
      <c r="N462" s="18"/>
      <c r="O462" s="18"/>
      <c r="P462" s="18"/>
      <c r="Q462" s="18"/>
      <c r="R462" s="18"/>
      <c r="S462" s="18"/>
      <c r="T462" s="18"/>
      <c r="U462" s="18"/>
      <c r="V462" s="18"/>
      <c r="W462" s="18"/>
      <c r="X462" s="18"/>
      <c r="Y462" s="18"/>
      <c r="Z462" s="18"/>
      <c r="AA462" s="18"/>
    </row>
    <row r="463" spans="1:27" ht="112.5" customHeight="1">
      <c r="A463" s="18"/>
      <c r="B463" s="15"/>
      <c r="C463" s="15"/>
      <c r="D463" s="187"/>
      <c r="E463" s="192"/>
      <c r="F463" s="15"/>
      <c r="G463" s="15"/>
      <c r="H463" s="15"/>
      <c r="I463" s="92"/>
      <c r="J463" s="18"/>
      <c r="K463" s="18"/>
      <c r="L463" s="18"/>
      <c r="M463" s="18"/>
      <c r="N463" s="18"/>
      <c r="O463" s="18"/>
      <c r="P463" s="18"/>
      <c r="Q463" s="18"/>
      <c r="R463" s="18"/>
      <c r="S463" s="18"/>
      <c r="T463" s="18"/>
      <c r="U463" s="18"/>
      <c r="V463" s="18"/>
      <c r="W463" s="18"/>
      <c r="X463" s="18"/>
      <c r="Y463" s="18"/>
      <c r="Z463" s="18"/>
      <c r="AA463" s="18"/>
    </row>
    <row r="464" spans="1:27" ht="112.5" customHeight="1">
      <c r="A464" s="18"/>
      <c r="B464" s="15"/>
      <c r="C464" s="15"/>
      <c r="D464" s="187"/>
      <c r="E464" s="192"/>
      <c r="F464" s="15"/>
      <c r="G464" s="15"/>
      <c r="H464" s="15"/>
      <c r="I464" s="92"/>
      <c r="J464" s="18"/>
      <c r="K464" s="18"/>
      <c r="L464" s="18"/>
      <c r="M464" s="18"/>
      <c r="N464" s="18"/>
      <c r="O464" s="18"/>
      <c r="P464" s="18"/>
      <c r="Q464" s="18"/>
      <c r="R464" s="18"/>
      <c r="S464" s="18"/>
      <c r="T464" s="18"/>
      <c r="U464" s="18"/>
      <c r="V464" s="18"/>
      <c r="W464" s="18"/>
      <c r="X464" s="18"/>
      <c r="Y464" s="18"/>
      <c r="Z464" s="18"/>
      <c r="AA464" s="18"/>
    </row>
    <row r="465" spans="1:27" ht="112.5" customHeight="1">
      <c r="A465" s="18"/>
      <c r="B465" s="15"/>
      <c r="C465" s="15"/>
      <c r="D465" s="187"/>
      <c r="E465" s="192"/>
      <c r="F465" s="15"/>
      <c r="G465" s="15"/>
      <c r="H465" s="15"/>
      <c r="I465" s="92"/>
      <c r="J465" s="18"/>
      <c r="K465" s="18"/>
      <c r="L465" s="18"/>
      <c r="M465" s="18"/>
      <c r="N465" s="18"/>
      <c r="O465" s="18"/>
      <c r="P465" s="18"/>
      <c r="Q465" s="18"/>
      <c r="R465" s="18"/>
      <c r="S465" s="18"/>
      <c r="T465" s="18"/>
      <c r="U465" s="18"/>
      <c r="V465" s="18"/>
      <c r="W465" s="18"/>
      <c r="X465" s="18"/>
      <c r="Y465" s="18"/>
      <c r="Z465" s="18"/>
      <c r="AA465" s="18"/>
    </row>
    <row r="466" spans="1:27" ht="112.5" customHeight="1">
      <c r="A466" s="18"/>
      <c r="B466" s="15"/>
      <c r="C466" s="15"/>
      <c r="D466" s="187"/>
      <c r="E466" s="192"/>
      <c r="F466" s="15"/>
      <c r="G466" s="15"/>
      <c r="H466" s="15"/>
      <c r="I466" s="92"/>
      <c r="J466" s="18"/>
      <c r="K466" s="18"/>
      <c r="L466" s="18"/>
      <c r="M466" s="18"/>
      <c r="N466" s="18"/>
      <c r="O466" s="18"/>
      <c r="P466" s="18"/>
      <c r="Q466" s="18"/>
      <c r="R466" s="18"/>
      <c r="S466" s="18"/>
      <c r="T466" s="18"/>
      <c r="U466" s="18"/>
      <c r="V466" s="18"/>
      <c r="W466" s="18"/>
      <c r="X466" s="18"/>
      <c r="Y466" s="18"/>
      <c r="Z466" s="18"/>
      <c r="AA466" s="18"/>
    </row>
    <row r="467" spans="1:27" ht="112.5" customHeight="1">
      <c r="A467" s="18"/>
      <c r="B467" s="15"/>
      <c r="C467" s="15"/>
      <c r="D467" s="187"/>
      <c r="E467" s="192"/>
      <c r="F467" s="15"/>
      <c r="G467" s="15"/>
      <c r="H467" s="15"/>
      <c r="I467" s="92"/>
      <c r="J467" s="18"/>
      <c r="K467" s="18"/>
      <c r="L467" s="18"/>
      <c r="M467" s="18"/>
      <c r="N467" s="18"/>
      <c r="O467" s="18"/>
      <c r="P467" s="18"/>
      <c r="Q467" s="18"/>
      <c r="R467" s="18"/>
      <c r="S467" s="18"/>
      <c r="T467" s="18"/>
      <c r="U467" s="18"/>
      <c r="V467" s="18"/>
      <c r="W467" s="18"/>
      <c r="X467" s="18"/>
      <c r="Y467" s="18"/>
      <c r="Z467" s="18"/>
      <c r="AA467" s="18"/>
    </row>
    <row r="468" spans="1:27" ht="112.5" customHeight="1">
      <c r="A468" s="18"/>
      <c r="B468" s="15"/>
      <c r="C468" s="15"/>
      <c r="D468" s="187"/>
      <c r="E468" s="192"/>
      <c r="F468" s="15"/>
      <c r="G468" s="15"/>
      <c r="H468" s="15"/>
      <c r="I468" s="92"/>
      <c r="J468" s="18"/>
      <c r="K468" s="18"/>
      <c r="L468" s="18"/>
      <c r="M468" s="18"/>
      <c r="N468" s="18"/>
      <c r="O468" s="18"/>
      <c r="P468" s="18"/>
      <c r="Q468" s="18"/>
      <c r="R468" s="18"/>
      <c r="S468" s="18"/>
      <c r="T468" s="18"/>
      <c r="U468" s="18"/>
      <c r="V468" s="18"/>
      <c r="W468" s="18"/>
      <c r="X468" s="18"/>
      <c r="Y468" s="18"/>
      <c r="Z468" s="18"/>
      <c r="AA468" s="18"/>
    </row>
    <row r="469" spans="1:27" ht="112.5" customHeight="1">
      <c r="A469" s="18"/>
      <c r="B469" s="15"/>
      <c r="C469" s="15"/>
      <c r="D469" s="187"/>
      <c r="E469" s="192"/>
      <c r="F469" s="15"/>
      <c r="G469" s="15"/>
      <c r="H469" s="15"/>
      <c r="I469" s="92"/>
      <c r="J469" s="18"/>
      <c r="K469" s="18"/>
      <c r="L469" s="18"/>
      <c r="M469" s="18"/>
      <c r="N469" s="18"/>
      <c r="O469" s="18"/>
      <c r="P469" s="18"/>
      <c r="Q469" s="18"/>
      <c r="R469" s="18"/>
      <c r="S469" s="18"/>
      <c r="T469" s="18"/>
      <c r="U469" s="18"/>
      <c r="V469" s="18"/>
      <c r="W469" s="18"/>
      <c r="X469" s="18"/>
      <c r="Y469" s="18"/>
      <c r="Z469" s="18"/>
      <c r="AA469" s="18"/>
    </row>
    <row r="470" spans="1:27" ht="112.5" customHeight="1">
      <c r="A470" s="18"/>
      <c r="B470" s="15"/>
      <c r="C470" s="15"/>
      <c r="D470" s="187"/>
      <c r="E470" s="192"/>
      <c r="F470" s="15"/>
      <c r="G470" s="15"/>
      <c r="H470" s="15"/>
      <c r="I470" s="92"/>
      <c r="J470" s="18"/>
      <c r="K470" s="18"/>
      <c r="L470" s="18"/>
      <c r="M470" s="18"/>
      <c r="N470" s="18"/>
      <c r="O470" s="18"/>
      <c r="P470" s="18"/>
      <c r="Q470" s="18"/>
      <c r="R470" s="18"/>
      <c r="S470" s="18"/>
      <c r="T470" s="18"/>
      <c r="U470" s="18"/>
      <c r="V470" s="18"/>
      <c r="W470" s="18"/>
      <c r="X470" s="18"/>
      <c r="Y470" s="18"/>
      <c r="Z470" s="18"/>
      <c r="AA470" s="18"/>
    </row>
    <row r="471" spans="1:27" ht="112.5" customHeight="1">
      <c r="A471" s="18"/>
      <c r="B471" s="15"/>
      <c r="C471" s="15"/>
      <c r="D471" s="187"/>
      <c r="E471" s="192"/>
      <c r="F471" s="15"/>
      <c r="G471" s="15"/>
      <c r="H471" s="15"/>
      <c r="I471" s="92"/>
      <c r="J471" s="18"/>
      <c r="K471" s="18"/>
      <c r="L471" s="18"/>
      <c r="M471" s="18"/>
      <c r="N471" s="18"/>
      <c r="O471" s="18"/>
      <c r="P471" s="18"/>
      <c r="Q471" s="18"/>
      <c r="R471" s="18"/>
      <c r="S471" s="18"/>
      <c r="T471" s="18"/>
      <c r="U471" s="18"/>
      <c r="V471" s="18"/>
      <c r="W471" s="18"/>
      <c r="X471" s="18"/>
      <c r="Y471" s="18"/>
      <c r="Z471" s="18"/>
      <c r="AA471" s="18"/>
    </row>
    <row r="472" spans="1:27" ht="112.5" customHeight="1">
      <c r="A472" s="18"/>
      <c r="B472" s="15"/>
      <c r="C472" s="15"/>
      <c r="D472" s="187"/>
      <c r="E472" s="192"/>
      <c r="F472" s="15"/>
      <c r="G472" s="15"/>
      <c r="H472" s="15"/>
      <c r="I472" s="92"/>
      <c r="J472" s="18"/>
      <c r="K472" s="18"/>
      <c r="L472" s="18"/>
      <c r="M472" s="18"/>
      <c r="N472" s="18"/>
      <c r="O472" s="18"/>
      <c r="P472" s="18"/>
      <c r="Q472" s="18"/>
      <c r="R472" s="18"/>
      <c r="S472" s="18"/>
      <c r="T472" s="18"/>
      <c r="U472" s="18"/>
      <c r="V472" s="18"/>
      <c r="W472" s="18"/>
      <c r="X472" s="18"/>
      <c r="Y472" s="18"/>
      <c r="Z472" s="18"/>
      <c r="AA472" s="18"/>
    </row>
    <row r="473" spans="1:27" ht="112.5" customHeight="1">
      <c r="A473" s="18"/>
      <c r="B473" s="15"/>
      <c r="C473" s="15"/>
      <c r="D473" s="187"/>
      <c r="E473" s="192"/>
      <c r="F473" s="15"/>
      <c r="G473" s="15"/>
      <c r="H473" s="15"/>
      <c r="I473" s="92"/>
      <c r="J473" s="18"/>
      <c r="K473" s="18"/>
      <c r="L473" s="18"/>
      <c r="M473" s="18"/>
      <c r="N473" s="18"/>
      <c r="O473" s="18"/>
      <c r="P473" s="18"/>
      <c r="Q473" s="18"/>
      <c r="R473" s="18"/>
      <c r="S473" s="18"/>
      <c r="T473" s="18"/>
      <c r="U473" s="18"/>
      <c r="V473" s="18"/>
      <c r="W473" s="18"/>
      <c r="X473" s="18"/>
      <c r="Y473" s="18"/>
      <c r="Z473" s="18"/>
      <c r="AA473" s="18"/>
    </row>
    <row r="474" spans="1:27" ht="112.5" customHeight="1">
      <c r="A474" s="18"/>
      <c r="B474" s="15"/>
      <c r="C474" s="15"/>
      <c r="D474" s="187"/>
      <c r="E474" s="192"/>
      <c r="F474" s="15"/>
      <c r="G474" s="15"/>
      <c r="H474" s="15"/>
      <c r="I474" s="92"/>
      <c r="J474" s="18"/>
      <c r="K474" s="18"/>
      <c r="L474" s="18"/>
      <c r="M474" s="18"/>
      <c r="N474" s="18"/>
      <c r="O474" s="18"/>
      <c r="P474" s="18"/>
      <c r="Q474" s="18"/>
      <c r="R474" s="18"/>
      <c r="S474" s="18"/>
      <c r="T474" s="18"/>
      <c r="U474" s="18"/>
      <c r="V474" s="18"/>
      <c r="W474" s="18"/>
      <c r="X474" s="18"/>
      <c r="Y474" s="18"/>
      <c r="Z474" s="18"/>
      <c r="AA474" s="18"/>
    </row>
    <row r="475" spans="1:27" ht="112.5" customHeight="1">
      <c r="A475" s="18"/>
      <c r="B475" s="15"/>
      <c r="C475" s="15"/>
      <c r="D475" s="187"/>
      <c r="E475" s="192"/>
      <c r="F475" s="15"/>
      <c r="G475" s="15"/>
      <c r="H475" s="15"/>
      <c r="I475" s="92"/>
      <c r="J475" s="18"/>
      <c r="K475" s="18"/>
      <c r="L475" s="18"/>
      <c r="M475" s="18"/>
      <c r="N475" s="18"/>
      <c r="O475" s="18"/>
      <c r="P475" s="18"/>
      <c r="Q475" s="18"/>
      <c r="R475" s="18"/>
      <c r="S475" s="18"/>
      <c r="T475" s="18"/>
      <c r="U475" s="18"/>
      <c r="V475" s="18"/>
      <c r="W475" s="18"/>
      <c r="X475" s="18"/>
      <c r="Y475" s="18"/>
      <c r="Z475" s="18"/>
      <c r="AA475" s="18"/>
    </row>
    <row r="476" spans="1:27" ht="112.5" customHeight="1">
      <c r="A476" s="18"/>
      <c r="B476" s="15"/>
      <c r="C476" s="15"/>
      <c r="D476" s="187"/>
      <c r="E476" s="192"/>
      <c r="F476" s="15"/>
      <c r="G476" s="15"/>
      <c r="H476" s="15"/>
      <c r="I476" s="92"/>
      <c r="J476" s="18"/>
      <c r="K476" s="18"/>
      <c r="L476" s="18"/>
      <c r="M476" s="18"/>
      <c r="N476" s="18"/>
      <c r="O476" s="18"/>
      <c r="P476" s="18"/>
      <c r="Q476" s="18"/>
      <c r="R476" s="18"/>
      <c r="S476" s="18"/>
      <c r="T476" s="18"/>
      <c r="U476" s="18"/>
      <c r="V476" s="18"/>
      <c r="W476" s="18"/>
      <c r="X476" s="18"/>
      <c r="Y476" s="18"/>
      <c r="Z476" s="18"/>
      <c r="AA476" s="18"/>
    </row>
    <row r="477" spans="1:27" ht="112.5" customHeight="1">
      <c r="A477" s="18"/>
      <c r="B477" s="15"/>
      <c r="C477" s="15"/>
      <c r="D477" s="187"/>
      <c r="E477" s="192"/>
      <c r="F477" s="15"/>
      <c r="G477" s="15"/>
      <c r="H477" s="15"/>
      <c r="I477" s="92"/>
      <c r="J477" s="18"/>
      <c r="K477" s="18"/>
      <c r="L477" s="18"/>
      <c r="M477" s="18"/>
      <c r="N477" s="18"/>
      <c r="O477" s="18"/>
      <c r="P477" s="18"/>
      <c r="Q477" s="18"/>
      <c r="R477" s="18"/>
      <c r="S477" s="18"/>
      <c r="T477" s="18"/>
      <c r="U477" s="18"/>
      <c r="V477" s="18"/>
      <c r="W477" s="18"/>
      <c r="X477" s="18"/>
      <c r="Y477" s="18"/>
      <c r="Z477" s="18"/>
      <c r="AA477" s="18"/>
    </row>
    <row r="478" spans="1:27" ht="112.5" customHeight="1">
      <c r="A478" s="18"/>
      <c r="B478" s="15"/>
      <c r="C478" s="15"/>
      <c r="D478" s="187"/>
      <c r="E478" s="192"/>
      <c r="F478" s="15"/>
      <c r="G478" s="15"/>
      <c r="H478" s="15"/>
      <c r="I478" s="92"/>
      <c r="J478" s="18"/>
      <c r="K478" s="18"/>
      <c r="L478" s="18"/>
      <c r="M478" s="18"/>
      <c r="N478" s="18"/>
      <c r="O478" s="18"/>
      <c r="P478" s="18"/>
      <c r="Q478" s="18"/>
      <c r="R478" s="18"/>
      <c r="S478" s="18"/>
      <c r="T478" s="18"/>
      <c r="U478" s="18"/>
      <c r="V478" s="18"/>
      <c r="W478" s="18"/>
      <c r="X478" s="18"/>
      <c r="Y478" s="18"/>
      <c r="Z478" s="18"/>
      <c r="AA478" s="18"/>
    </row>
    <row r="479" spans="1:27" ht="112.5" customHeight="1">
      <c r="A479" s="18"/>
      <c r="B479" s="15"/>
      <c r="C479" s="15"/>
      <c r="D479" s="187"/>
      <c r="E479" s="192"/>
      <c r="F479" s="15"/>
      <c r="G479" s="15"/>
      <c r="H479" s="15"/>
      <c r="I479" s="92"/>
      <c r="J479" s="18"/>
      <c r="K479" s="18"/>
      <c r="L479" s="18"/>
      <c r="M479" s="18"/>
      <c r="N479" s="18"/>
      <c r="O479" s="18"/>
      <c r="P479" s="18"/>
      <c r="Q479" s="18"/>
      <c r="R479" s="18"/>
      <c r="S479" s="18"/>
      <c r="T479" s="18"/>
      <c r="U479" s="18"/>
      <c r="V479" s="18"/>
      <c r="W479" s="18"/>
      <c r="X479" s="18"/>
      <c r="Y479" s="18"/>
      <c r="Z479" s="18"/>
      <c r="AA479" s="18"/>
    </row>
    <row r="480" spans="1:27" ht="112.5" customHeight="1">
      <c r="A480" s="18"/>
      <c r="B480" s="15"/>
      <c r="C480" s="15"/>
      <c r="D480" s="187"/>
      <c r="E480" s="192"/>
      <c r="F480" s="15"/>
      <c r="G480" s="15"/>
      <c r="H480" s="15"/>
      <c r="I480" s="92"/>
      <c r="J480" s="18"/>
      <c r="K480" s="18"/>
      <c r="L480" s="18"/>
      <c r="M480" s="18"/>
      <c r="N480" s="18"/>
      <c r="O480" s="18"/>
      <c r="P480" s="18"/>
      <c r="Q480" s="18"/>
      <c r="R480" s="18"/>
      <c r="S480" s="18"/>
      <c r="T480" s="18"/>
      <c r="U480" s="18"/>
      <c r="V480" s="18"/>
      <c r="W480" s="18"/>
      <c r="X480" s="18"/>
      <c r="Y480" s="18"/>
      <c r="Z480" s="18"/>
      <c r="AA480" s="18"/>
    </row>
    <row r="481" spans="1:27" ht="112.5" customHeight="1">
      <c r="A481" s="18"/>
      <c r="B481" s="15"/>
      <c r="C481" s="15"/>
      <c r="D481" s="187"/>
      <c r="E481" s="192"/>
      <c r="F481" s="15"/>
      <c r="G481" s="15"/>
      <c r="H481" s="15"/>
      <c r="I481" s="92"/>
      <c r="J481" s="18"/>
      <c r="K481" s="18"/>
      <c r="L481" s="18"/>
      <c r="M481" s="18"/>
      <c r="N481" s="18"/>
      <c r="O481" s="18"/>
      <c r="P481" s="18"/>
      <c r="Q481" s="18"/>
      <c r="R481" s="18"/>
      <c r="S481" s="18"/>
      <c r="T481" s="18"/>
      <c r="U481" s="18"/>
      <c r="V481" s="18"/>
      <c r="W481" s="18"/>
      <c r="X481" s="18"/>
      <c r="Y481" s="18"/>
      <c r="Z481" s="18"/>
      <c r="AA481" s="18"/>
    </row>
    <row r="482" spans="1:27" ht="112.5" customHeight="1">
      <c r="A482" s="18"/>
      <c r="B482" s="15"/>
      <c r="C482" s="15"/>
      <c r="D482" s="187"/>
      <c r="E482" s="192"/>
      <c r="F482" s="15"/>
      <c r="G482" s="15"/>
      <c r="H482" s="15"/>
      <c r="I482" s="92"/>
      <c r="J482" s="18"/>
      <c r="K482" s="18"/>
      <c r="L482" s="18"/>
      <c r="M482" s="18"/>
      <c r="N482" s="18"/>
      <c r="O482" s="18"/>
      <c r="P482" s="18"/>
      <c r="Q482" s="18"/>
      <c r="R482" s="18"/>
      <c r="S482" s="18"/>
      <c r="T482" s="18"/>
      <c r="U482" s="18"/>
      <c r="V482" s="18"/>
      <c r="W482" s="18"/>
      <c r="X482" s="18"/>
      <c r="Y482" s="18"/>
      <c r="Z482" s="18"/>
      <c r="AA482" s="18"/>
    </row>
    <row r="483" spans="1:27" ht="112.5" customHeight="1">
      <c r="A483" s="18"/>
      <c r="B483" s="15"/>
      <c r="C483" s="15"/>
      <c r="D483" s="187"/>
      <c r="E483" s="192"/>
      <c r="F483" s="15"/>
      <c r="G483" s="15"/>
      <c r="H483" s="15"/>
      <c r="I483" s="92"/>
      <c r="J483" s="18"/>
      <c r="K483" s="18"/>
      <c r="L483" s="18"/>
      <c r="M483" s="18"/>
      <c r="N483" s="18"/>
      <c r="O483" s="18"/>
      <c r="P483" s="18"/>
      <c r="Q483" s="18"/>
      <c r="R483" s="18"/>
      <c r="S483" s="18"/>
      <c r="T483" s="18"/>
      <c r="U483" s="18"/>
      <c r="V483" s="18"/>
      <c r="W483" s="18"/>
      <c r="X483" s="18"/>
      <c r="Y483" s="18"/>
      <c r="Z483" s="18"/>
      <c r="AA483" s="18"/>
    </row>
    <row r="484" spans="1:27" ht="112.5" customHeight="1">
      <c r="A484" s="18"/>
      <c r="B484" s="15"/>
      <c r="C484" s="15"/>
      <c r="D484" s="187"/>
      <c r="E484" s="192"/>
      <c r="F484" s="15"/>
      <c r="G484" s="15"/>
      <c r="H484" s="15"/>
      <c r="I484" s="92"/>
      <c r="J484" s="18"/>
      <c r="K484" s="18"/>
      <c r="L484" s="18"/>
      <c r="M484" s="18"/>
      <c r="N484" s="18"/>
      <c r="O484" s="18"/>
      <c r="P484" s="18"/>
      <c r="Q484" s="18"/>
      <c r="R484" s="18"/>
      <c r="S484" s="18"/>
      <c r="T484" s="18"/>
      <c r="U484" s="18"/>
      <c r="V484" s="18"/>
      <c r="W484" s="18"/>
      <c r="X484" s="18"/>
      <c r="Y484" s="18"/>
      <c r="Z484" s="18"/>
      <c r="AA484" s="18"/>
    </row>
    <row r="485" spans="1:27" ht="112.5" customHeight="1">
      <c r="A485" s="18"/>
      <c r="B485" s="15"/>
      <c r="C485" s="15"/>
      <c r="D485" s="187"/>
      <c r="E485" s="192"/>
      <c r="F485" s="15"/>
      <c r="G485" s="15"/>
      <c r="H485" s="15"/>
      <c r="I485" s="92"/>
      <c r="J485" s="18"/>
      <c r="K485" s="18"/>
      <c r="L485" s="18"/>
      <c r="M485" s="18"/>
      <c r="N485" s="18"/>
      <c r="O485" s="18"/>
      <c r="P485" s="18"/>
      <c r="Q485" s="18"/>
      <c r="R485" s="18"/>
      <c r="S485" s="18"/>
      <c r="T485" s="18"/>
      <c r="U485" s="18"/>
      <c r="V485" s="18"/>
      <c r="W485" s="18"/>
      <c r="X485" s="18"/>
      <c r="Y485" s="18"/>
      <c r="Z485" s="18"/>
      <c r="AA485" s="18"/>
    </row>
    <row r="486" spans="1:27" ht="112.5" customHeight="1">
      <c r="A486" s="18"/>
      <c r="B486" s="15"/>
      <c r="C486" s="15"/>
      <c r="D486" s="187"/>
      <c r="E486" s="192"/>
      <c r="F486" s="15"/>
      <c r="G486" s="15"/>
      <c r="H486" s="15"/>
      <c r="I486" s="92"/>
      <c r="J486" s="18"/>
      <c r="K486" s="18"/>
      <c r="L486" s="18"/>
      <c r="M486" s="18"/>
      <c r="N486" s="18"/>
      <c r="O486" s="18"/>
      <c r="P486" s="18"/>
      <c r="Q486" s="18"/>
      <c r="R486" s="18"/>
      <c r="S486" s="18"/>
      <c r="T486" s="18"/>
      <c r="U486" s="18"/>
      <c r="V486" s="18"/>
      <c r="W486" s="18"/>
      <c r="X486" s="18"/>
      <c r="Y486" s="18"/>
      <c r="Z486" s="18"/>
      <c r="AA486" s="18"/>
    </row>
    <row r="487" spans="1:27" ht="112.5" customHeight="1">
      <c r="A487" s="18"/>
      <c r="B487" s="15"/>
      <c r="C487" s="15"/>
      <c r="D487" s="187"/>
      <c r="E487" s="192"/>
      <c r="F487" s="15"/>
      <c r="G487" s="15"/>
      <c r="H487" s="15"/>
      <c r="I487" s="92"/>
      <c r="J487" s="18"/>
      <c r="K487" s="18"/>
      <c r="L487" s="18"/>
      <c r="M487" s="18"/>
      <c r="N487" s="18"/>
      <c r="O487" s="18"/>
      <c r="P487" s="18"/>
      <c r="Q487" s="18"/>
      <c r="R487" s="18"/>
      <c r="S487" s="18"/>
      <c r="T487" s="18"/>
      <c r="U487" s="18"/>
      <c r="V487" s="18"/>
      <c r="W487" s="18"/>
      <c r="X487" s="18"/>
      <c r="Y487" s="18"/>
      <c r="Z487" s="18"/>
      <c r="AA487" s="18"/>
    </row>
    <row r="488" spans="1:27" ht="112.5" customHeight="1">
      <c r="A488" s="18"/>
      <c r="B488" s="15"/>
      <c r="C488" s="15"/>
      <c r="D488" s="187"/>
      <c r="E488" s="192"/>
      <c r="F488" s="15"/>
      <c r="G488" s="15"/>
      <c r="H488" s="15"/>
      <c r="I488" s="92"/>
      <c r="J488" s="18"/>
      <c r="K488" s="18"/>
      <c r="L488" s="18"/>
      <c r="M488" s="18"/>
      <c r="N488" s="18"/>
      <c r="O488" s="18"/>
      <c r="P488" s="18"/>
      <c r="Q488" s="18"/>
      <c r="R488" s="18"/>
      <c r="S488" s="18"/>
      <c r="T488" s="18"/>
      <c r="U488" s="18"/>
      <c r="V488" s="18"/>
      <c r="W488" s="18"/>
      <c r="X488" s="18"/>
      <c r="Y488" s="18"/>
      <c r="Z488" s="18"/>
      <c r="AA488" s="18"/>
    </row>
    <row r="489" spans="1:27" ht="112.5" customHeight="1">
      <c r="A489" s="18"/>
      <c r="B489" s="15"/>
      <c r="C489" s="15"/>
      <c r="D489" s="187"/>
      <c r="E489" s="192"/>
      <c r="F489" s="15"/>
      <c r="G489" s="15"/>
      <c r="H489" s="15"/>
      <c r="I489" s="92"/>
      <c r="J489" s="18"/>
      <c r="K489" s="18"/>
      <c r="L489" s="18"/>
      <c r="M489" s="18"/>
      <c r="N489" s="18"/>
      <c r="O489" s="18"/>
      <c r="P489" s="18"/>
      <c r="Q489" s="18"/>
      <c r="R489" s="18"/>
      <c r="S489" s="18"/>
      <c r="T489" s="18"/>
      <c r="U489" s="18"/>
      <c r="V489" s="18"/>
      <c r="W489" s="18"/>
      <c r="X489" s="18"/>
      <c r="Y489" s="18"/>
      <c r="Z489" s="18"/>
      <c r="AA489" s="18"/>
    </row>
    <row r="490" spans="1:27" ht="112.5" customHeight="1">
      <c r="A490" s="18"/>
      <c r="B490" s="15"/>
      <c r="C490" s="15"/>
      <c r="D490" s="187"/>
      <c r="E490" s="192"/>
      <c r="F490" s="15"/>
      <c r="G490" s="15"/>
      <c r="H490" s="15"/>
      <c r="I490" s="92"/>
      <c r="J490" s="18"/>
      <c r="K490" s="18"/>
      <c r="L490" s="18"/>
      <c r="M490" s="18"/>
      <c r="N490" s="18"/>
      <c r="O490" s="18"/>
      <c r="P490" s="18"/>
      <c r="Q490" s="18"/>
      <c r="R490" s="18"/>
      <c r="S490" s="18"/>
      <c r="T490" s="18"/>
      <c r="U490" s="18"/>
      <c r="V490" s="18"/>
      <c r="W490" s="18"/>
      <c r="X490" s="18"/>
      <c r="Y490" s="18"/>
      <c r="Z490" s="18"/>
      <c r="AA490" s="18"/>
    </row>
    <row r="491" spans="1:27" ht="112.5" customHeight="1">
      <c r="A491" s="18"/>
      <c r="B491" s="15"/>
      <c r="C491" s="15"/>
      <c r="D491" s="187"/>
      <c r="E491" s="192"/>
      <c r="F491" s="15"/>
      <c r="G491" s="15"/>
      <c r="H491" s="15"/>
      <c r="I491" s="92"/>
      <c r="J491" s="18"/>
      <c r="K491" s="18"/>
      <c r="L491" s="18"/>
      <c r="M491" s="18"/>
      <c r="N491" s="18"/>
      <c r="O491" s="18"/>
      <c r="P491" s="18"/>
      <c r="Q491" s="18"/>
      <c r="R491" s="18"/>
      <c r="S491" s="18"/>
      <c r="T491" s="18"/>
      <c r="U491" s="18"/>
      <c r="V491" s="18"/>
      <c r="W491" s="18"/>
      <c r="X491" s="18"/>
      <c r="Y491" s="18"/>
      <c r="Z491" s="18"/>
      <c r="AA491" s="18"/>
    </row>
    <row r="492" spans="1:27" ht="112.5" customHeight="1">
      <c r="A492" s="18"/>
      <c r="B492" s="15"/>
      <c r="C492" s="15"/>
      <c r="D492" s="187"/>
      <c r="E492" s="192"/>
      <c r="F492" s="15"/>
      <c r="G492" s="15"/>
      <c r="H492" s="15"/>
      <c r="I492" s="92"/>
      <c r="J492" s="18"/>
      <c r="K492" s="18"/>
      <c r="L492" s="18"/>
      <c r="M492" s="18"/>
      <c r="N492" s="18"/>
      <c r="O492" s="18"/>
      <c r="P492" s="18"/>
      <c r="Q492" s="18"/>
      <c r="R492" s="18"/>
      <c r="S492" s="18"/>
      <c r="T492" s="18"/>
      <c r="U492" s="18"/>
      <c r="V492" s="18"/>
      <c r="W492" s="18"/>
      <c r="X492" s="18"/>
      <c r="Y492" s="18"/>
      <c r="Z492" s="18"/>
      <c r="AA492" s="18"/>
    </row>
    <row r="493" spans="1:27" ht="112.5" customHeight="1">
      <c r="A493" s="18"/>
      <c r="B493" s="15"/>
      <c r="C493" s="15"/>
      <c r="D493" s="187"/>
      <c r="E493" s="192"/>
      <c r="F493" s="15"/>
      <c r="G493" s="15"/>
      <c r="H493" s="15"/>
      <c r="I493" s="92"/>
      <c r="J493" s="18"/>
      <c r="K493" s="18"/>
      <c r="L493" s="18"/>
      <c r="M493" s="18"/>
      <c r="N493" s="18"/>
      <c r="O493" s="18"/>
      <c r="P493" s="18"/>
      <c r="Q493" s="18"/>
      <c r="R493" s="18"/>
      <c r="S493" s="18"/>
      <c r="T493" s="18"/>
      <c r="U493" s="18"/>
      <c r="V493" s="18"/>
      <c r="W493" s="18"/>
      <c r="X493" s="18"/>
      <c r="Y493" s="18"/>
      <c r="Z493" s="18"/>
      <c r="AA493" s="18"/>
    </row>
    <row r="494" spans="1:27" ht="112.5" customHeight="1">
      <c r="A494" s="18"/>
      <c r="B494" s="15"/>
      <c r="C494" s="15"/>
      <c r="D494" s="187"/>
      <c r="E494" s="192"/>
      <c r="F494" s="15"/>
      <c r="G494" s="15"/>
      <c r="H494" s="15"/>
      <c r="I494" s="92"/>
      <c r="J494" s="18"/>
      <c r="K494" s="18"/>
      <c r="L494" s="18"/>
      <c r="M494" s="18"/>
      <c r="N494" s="18"/>
      <c r="O494" s="18"/>
      <c r="P494" s="18"/>
      <c r="Q494" s="18"/>
      <c r="R494" s="18"/>
      <c r="S494" s="18"/>
      <c r="T494" s="18"/>
      <c r="U494" s="18"/>
      <c r="V494" s="18"/>
      <c r="W494" s="18"/>
      <c r="X494" s="18"/>
      <c r="Y494" s="18"/>
      <c r="Z494" s="18"/>
      <c r="AA494" s="18"/>
    </row>
    <row r="495" spans="1:27" ht="112.5" customHeight="1">
      <c r="A495" s="18"/>
      <c r="B495" s="15"/>
      <c r="C495" s="15"/>
      <c r="D495" s="187"/>
      <c r="E495" s="192"/>
      <c r="F495" s="15"/>
      <c r="G495" s="15"/>
      <c r="H495" s="15"/>
      <c r="I495" s="92"/>
      <c r="J495" s="18"/>
      <c r="K495" s="18"/>
      <c r="L495" s="18"/>
      <c r="M495" s="18"/>
      <c r="N495" s="18"/>
      <c r="O495" s="18"/>
      <c r="P495" s="18"/>
      <c r="Q495" s="18"/>
      <c r="R495" s="18"/>
      <c r="S495" s="18"/>
      <c r="T495" s="18"/>
      <c r="U495" s="18"/>
      <c r="V495" s="18"/>
      <c r="W495" s="18"/>
      <c r="X495" s="18"/>
      <c r="Y495" s="18"/>
      <c r="Z495" s="18"/>
      <c r="AA495" s="18"/>
    </row>
    <row r="496" spans="1:27" ht="112.5" customHeight="1">
      <c r="A496" s="18"/>
      <c r="B496" s="15"/>
      <c r="C496" s="15"/>
      <c r="D496" s="187"/>
      <c r="E496" s="192"/>
      <c r="F496" s="15"/>
      <c r="G496" s="15"/>
      <c r="H496" s="15"/>
      <c r="I496" s="92"/>
      <c r="J496" s="18"/>
      <c r="K496" s="18"/>
      <c r="L496" s="18"/>
      <c r="M496" s="18"/>
      <c r="N496" s="18"/>
      <c r="O496" s="18"/>
      <c r="P496" s="18"/>
      <c r="Q496" s="18"/>
      <c r="R496" s="18"/>
      <c r="S496" s="18"/>
      <c r="T496" s="18"/>
      <c r="U496" s="18"/>
      <c r="V496" s="18"/>
      <c r="W496" s="18"/>
      <c r="X496" s="18"/>
      <c r="Y496" s="18"/>
      <c r="Z496" s="18"/>
      <c r="AA496" s="18"/>
    </row>
    <row r="497" spans="1:27" ht="112.5" customHeight="1">
      <c r="A497" s="18"/>
      <c r="B497" s="15"/>
      <c r="C497" s="15"/>
      <c r="D497" s="187"/>
      <c r="E497" s="192"/>
      <c r="F497" s="15"/>
      <c r="G497" s="15"/>
      <c r="H497" s="15"/>
      <c r="I497" s="92"/>
      <c r="J497" s="18"/>
      <c r="K497" s="18"/>
      <c r="L497" s="18"/>
      <c r="M497" s="18"/>
      <c r="N497" s="18"/>
      <c r="O497" s="18"/>
      <c r="P497" s="18"/>
      <c r="Q497" s="18"/>
      <c r="R497" s="18"/>
      <c r="S497" s="18"/>
      <c r="T497" s="18"/>
      <c r="U497" s="18"/>
      <c r="V497" s="18"/>
      <c r="W497" s="18"/>
      <c r="X497" s="18"/>
      <c r="Y497" s="18"/>
      <c r="Z497" s="18"/>
      <c r="AA497" s="18"/>
    </row>
    <row r="498" spans="1:27" ht="112.5" customHeight="1">
      <c r="A498" s="18"/>
      <c r="B498" s="15"/>
      <c r="C498" s="15"/>
      <c r="D498" s="187"/>
      <c r="E498" s="192"/>
      <c r="F498" s="15"/>
      <c r="G498" s="15"/>
      <c r="H498" s="15"/>
      <c r="I498" s="92"/>
      <c r="J498" s="18"/>
      <c r="K498" s="18"/>
      <c r="L498" s="18"/>
      <c r="M498" s="18"/>
      <c r="N498" s="18"/>
      <c r="O498" s="18"/>
      <c r="P498" s="18"/>
      <c r="Q498" s="18"/>
      <c r="R498" s="18"/>
      <c r="S498" s="18"/>
      <c r="T498" s="18"/>
      <c r="U498" s="18"/>
      <c r="V498" s="18"/>
      <c r="W498" s="18"/>
      <c r="X498" s="18"/>
      <c r="Y498" s="18"/>
      <c r="Z498" s="18"/>
      <c r="AA498" s="18"/>
    </row>
    <row r="499" spans="1:27" ht="112.5" customHeight="1">
      <c r="A499" s="18"/>
      <c r="B499" s="15"/>
      <c r="C499" s="15"/>
      <c r="D499" s="187"/>
      <c r="E499" s="192"/>
      <c r="F499" s="15"/>
      <c r="G499" s="15"/>
      <c r="H499" s="15"/>
      <c r="I499" s="92"/>
      <c r="J499" s="18"/>
      <c r="K499" s="18"/>
      <c r="L499" s="18"/>
      <c r="M499" s="18"/>
      <c r="N499" s="18"/>
      <c r="O499" s="18"/>
      <c r="P499" s="18"/>
      <c r="Q499" s="18"/>
      <c r="R499" s="18"/>
      <c r="S499" s="18"/>
      <c r="T499" s="18"/>
      <c r="U499" s="18"/>
      <c r="V499" s="18"/>
      <c r="W499" s="18"/>
      <c r="X499" s="18"/>
      <c r="Y499" s="18"/>
      <c r="Z499" s="18"/>
      <c r="AA499" s="18"/>
    </row>
    <row r="500" spans="1:27" ht="112.5" customHeight="1">
      <c r="A500" s="18"/>
      <c r="B500" s="15"/>
      <c r="C500" s="15"/>
      <c r="D500" s="187"/>
      <c r="E500" s="192"/>
      <c r="F500" s="15"/>
      <c r="G500" s="15"/>
      <c r="H500" s="15"/>
      <c r="I500" s="92"/>
      <c r="J500" s="18"/>
      <c r="K500" s="18"/>
      <c r="L500" s="18"/>
      <c r="M500" s="18"/>
      <c r="N500" s="18"/>
      <c r="O500" s="18"/>
      <c r="P500" s="18"/>
      <c r="Q500" s="18"/>
      <c r="R500" s="18"/>
      <c r="S500" s="18"/>
      <c r="T500" s="18"/>
      <c r="U500" s="18"/>
      <c r="V500" s="18"/>
      <c r="W500" s="18"/>
      <c r="X500" s="18"/>
      <c r="Y500" s="18"/>
      <c r="Z500" s="18"/>
      <c r="AA500" s="18"/>
    </row>
    <row r="501" spans="1:27" ht="112.5" customHeight="1">
      <c r="A501" s="18"/>
      <c r="B501" s="15"/>
      <c r="C501" s="15"/>
      <c r="D501" s="187"/>
      <c r="E501" s="192"/>
      <c r="F501" s="15"/>
      <c r="G501" s="15"/>
      <c r="H501" s="15"/>
      <c r="I501" s="92"/>
      <c r="J501" s="18"/>
      <c r="K501" s="18"/>
      <c r="L501" s="18"/>
      <c r="M501" s="18"/>
      <c r="N501" s="18"/>
      <c r="O501" s="18"/>
      <c r="P501" s="18"/>
      <c r="Q501" s="18"/>
      <c r="R501" s="18"/>
      <c r="S501" s="18"/>
      <c r="T501" s="18"/>
      <c r="U501" s="18"/>
      <c r="V501" s="18"/>
      <c r="W501" s="18"/>
      <c r="X501" s="18"/>
      <c r="Y501" s="18"/>
      <c r="Z501" s="18"/>
      <c r="AA501" s="18"/>
    </row>
    <row r="502" spans="1:27" ht="112.5" customHeight="1">
      <c r="A502" s="18"/>
      <c r="B502" s="15"/>
      <c r="C502" s="15"/>
      <c r="D502" s="187"/>
      <c r="E502" s="192"/>
      <c r="F502" s="15"/>
      <c r="G502" s="15"/>
      <c r="H502" s="15"/>
      <c r="I502" s="92"/>
      <c r="J502" s="18"/>
      <c r="K502" s="18"/>
      <c r="L502" s="18"/>
      <c r="M502" s="18"/>
      <c r="N502" s="18"/>
      <c r="O502" s="18"/>
      <c r="P502" s="18"/>
      <c r="Q502" s="18"/>
      <c r="R502" s="18"/>
      <c r="S502" s="18"/>
      <c r="T502" s="18"/>
      <c r="U502" s="18"/>
      <c r="V502" s="18"/>
      <c r="W502" s="18"/>
      <c r="X502" s="18"/>
      <c r="Y502" s="18"/>
      <c r="Z502" s="18"/>
      <c r="AA502" s="18"/>
    </row>
    <row r="503" spans="1:27" ht="112.5" customHeight="1">
      <c r="A503" s="18"/>
      <c r="B503" s="15"/>
      <c r="C503" s="15"/>
      <c r="D503" s="187"/>
      <c r="E503" s="192"/>
      <c r="F503" s="15"/>
      <c r="G503" s="15"/>
      <c r="H503" s="15"/>
      <c r="I503" s="92"/>
      <c r="J503" s="18"/>
      <c r="K503" s="18"/>
      <c r="L503" s="18"/>
      <c r="M503" s="18"/>
      <c r="N503" s="18"/>
      <c r="O503" s="18"/>
      <c r="P503" s="18"/>
      <c r="Q503" s="18"/>
      <c r="R503" s="18"/>
      <c r="S503" s="18"/>
      <c r="T503" s="18"/>
      <c r="U503" s="18"/>
      <c r="V503" s="18"/>
      <c r="W503" s="18"/>
      <c r="X503" s="18"/>
      <c r="Y503" s="18"/>
      <c r="Z503" s="18"/>
      <c r="AA503" s="18"/>
    </row>
    <row r="504" spans="1:27" ht="112.5" customHeight="1">
      <c r="A504" s="18"/>
      <c r="B504" s="15"/>
      <c r="C504" s="15"/>
      <c r="D504" s="187"/>
      <c r="E504" s="192"/>
      <c r="F504" s="15"/>
      <c r="G504" s="15"/>
      <c r="H504" s="15"/>
      <c r="I504" s="92"/>
      <c r="J504" s="18"/>
      <c r="K504" s="18"/>
      <c r="L504" s="18"/>
      <c r="M504" s="18"/>
      <c r="N504" s="18"/>
      <c r="O504" s="18"/>
      <c r="P504" s="18"/>
      <c r="Q504" s="18"/>
      <c r="R504" s="18"/>
      <c r="S504" s="18"/>
      <c r="T504" s="18"/>
      <c r="U504" s="18"/>
      <c r="V504" s="18"/>
      <c r="W504" s="18"/>
      <c r="X504" s="18"/>
      <c r="Y504" s="18"/>
      <c r="Z504" s="18"/>
      <c r="AA504" s="18"/>
    </row>
    <row r="505" spans="1:27" ht="112.5" customHeight="1">
      <c r="A505" s="18"/>
      <c r="B505" s="15"/>
      <c r="C505" s="15"/>
      <c r="D505" s="187"/>
      <c r="E505" s="192"/>
      <c r="F505" s="15"/>
      <c r="G505" s="15"/>
      <c r="H505" s="15"/>
      <c r="I505" s="92"/>
      <c r="J505" s="18"/>
      <c r="K505" s="18"/>
      <c r="L505" s="18"/>
      <c r="M505" s="18"/>
      <c r="N505" s="18"/>
      <c r="O505" s="18"/>
      <c r="P505" s="18"/>
      <c r="Q505" s="18"/>
      <c r="R505" s="18"/>
      <c r="S505" s="18"/>
      <c r="T505" s="18"/>
      <c r="U505" s="18"/>
      <c r="V505" s="18"/>
      <c r="W505" s="18"/>
      <c r="X505" s="18"/>
      <c r="Y505" s="18"/>
      <c r="Z505" s="18"/>
      <c r="AA505" s="18"/>
    </row>
    <row r="506" spans="1:27" ht="112.5" customHeight="1">
      <c r="A506" s="18"/>
      <c r="B506" s="15"/>
      <c r="C506" s="15"/>
      <c r="D506" s="187"/>
      <c r="E506" s="192"/>
      <c r="F506" s="15"/>
      <c r="G506" s="15"/>
      <c r="H506" s="15"/>
      <c r="I506" s="92"/>
      <c r="J506" s="18"/>
      <c r="K506" s="18"/>
      <c r="L506" s="18"/>
      <c r="M506" s="18"/>
      <c r="N506" s="18"/>
      <c r="O506" s="18"/>
      <c r="P506" s="18"/>
      <c r="Q506" s="18"/>
      <c r="R506" s="18"/>
      <c r="S506" s="18"/>
      <c r="T506" s="18"/>
      <c r="U506" s="18"/>
      <c r="V506" s="18"/>
      <c r="W506" s="18"/>
      <c r="X506" s="18"/>
      <c r="Y506" s="18"/>
      <c r="Z506" s="18"/>
      <c r="AA506" s="18"/>
    </row>
    <row r="507" spans="1:27" ht="112.5" customHeight="1">
      <c r="A507" s="18"/>
      <c r="B507" s="15"/>
      <c r="C507" s="15"/>
      <c r="D507" s="187"/>
      <c r="E507" s="192"/>
      <c r="F507" s="15"/>
      <c r="G507" s="15"/>
      <c r="H507" s="15"/>
      <c r="I507" s="92"/>
      <c r="J507" s="18"/>
      <c r="K507" s="18"/>
      <c r="L507" s="18"/>
      <c r="M507" s="18"/>
      <c r="N507" s="18"/>
      <c r="O507" s="18"/>
      <c r="P507" s="18"/>
      <c r="Q507" s="18"/>
      <c r="R507" s="18"/>
      <c r="S507" s="18"/>
      <c r="T507" s="18"/>
      <c r="U507" s="18"/>
      <c r="V507" s="18"/>
      <c r="W507" s="18"/>
      <c r="X507" s="18"/>
      <c r="Y507" s="18"/>
      <c r="Z507" s="18"/>
      <c r="AA507" s="18"/>
    </row>
    <row r="508" spans="1:27" ht="112.5" customHeight="1">
      <c r="A508" s="18"/>
      <c r="B508" s="15"/>
      <c r="C508" s="15"/>
      <c r="D508" s="187"/>
      <c r="E508" s="192"/>
      <c r="F508" s="15"/>
      <c r="G508" s="15"/>
      <c r="H508" s="15"/>
      <c r="I508" s="92"/>
      <c r="J508" s="18"/>
      <c r="K508" s="18"/>
      <c r="L508" s="18"/>
      <c r="M508" s="18"/>
      <c r="N508" s="18"/>
      <c r="O508" s="18"/>
      <c r="P508" s="18"/>
      <c r="Q508" s="18"/>
      <c r="R508" s="18"/>
      <c r="S508" s="18"/>
      <c r="T508" s="18"/>
      <c r="U508" s="18"/>
      <c r="V508" s="18"/>
      <c r="W508" s="18"/>
      <c r="X508" s="18"/>
      <c r="Y508" s="18"/>
      <c r="Z508" s="18"/>
      <c r="AA508" s="18"/>
    </row>
    <row r="509" spans="1:27" ht="112.5" customHeight="1">
      <c r="A509" s="18"/>
      <c r="B509" s="15"/>
      <c r="C509" s="15"/>
      <c r="D509" s="187"/>
      <c r="E509" s="192"/>
      <c r="F509" s="15"/>
      <c r="G509" s="15"/>
      <c r="H509" s="15"/>
      <c r="I509" s="92"/>
      <c r="J509" s="18"/>
      <c r="K509" s="18"/>
      <c r="L509" s="18"/>
      <c r="M509" s="18"/>
      <c r="N509" s="18"/>
      <c r="O509" s="18"/>
      <c r="P509" s="18"/>
      <c r="Q509" s="18"/>
      <c r="R509" s="18"/>
      <c r="S509" s="18"/>
      <c r="T509" s="18"/>
      <c r="U509" s="18"/>
      <c r="V509" s="18"/>
      <c r="W509" s="18"/>
      <c r="X509" s="18"/>
      <c r="Y509" s="18"/>
      <c r="Z509" s="18"/>
      <c r="AA509" s="18"/>
    </row>
    <row r="510" spans="1:27" ht="112.5" customHeight="1">
      <c r="A510" s="18"/>
      <c r="B510" s="15"/>
      <c r="C510" s="15"/>
      <c r="D510" s="187"/>
      <c r="E510" s="192"/>
      <c r="F510" s="15"/>
      <c r="G510" s="15"/>
      <c r="H510" s="15"/>
      <c r="I510" s="92"/>
      <c r="J510" s="18"/>
      <c r="K510" s="18"/>
      <c r="L510" s="18"/>
      <c r="M510" s="18"/>
      <c r="N510" s="18"/>
      <c r="O510" s="18"/>
      <c r="P510" s="18"/>
      <c r="Q510" s="18"/>
      <c r="R510" s="18"/>
      <c r="S510" s="18"/>
      <c r="T510" s="18"/>
      <c r="U510" s="18"/>
      <c r="V510" s="18"/>
      <c r="W510" s="18"/>
      <c r="X510" s="18"/>
      <c r="Y510" s="18"/>
      <c r="Z510" s="18"/>
      <c r="AA510" s="18"/>
    </row>
    <row r="511" spans="1:27" ht="112.5" customHeight="1">
      <c r="A511" s="18"/>
      <c r="B511" s="15"/>
      <c r="C511" s="15"/>
      <c r="D511" s="187"/>
      <c r="E511" s="192"/>
      <c r="F511" s="15"/>
      <c r="G511" s="15"/>
      <c r="H511" s="15"/>
      <c r="I511" s="92"/>
      <c r="J511" s="18"/>
      <c r="K511" s="18"/>
      <c r="L511" s="18"/>
      <c r="M511" s="18"/>
      <c r="N511" s="18"/>
      <c r="O511" s="18"/>
      <c r="P511" s="18"/>
      <c r="Q511" s="18"/>
      <c r="R511" s="18"/>
      <c r="S511" s="18"/>
      <c r="T511" s="18"/>
      <c r="U511" s="18"/>
      <c r="V511" s="18"/>
      <c r="W511" s="18"/>
      <c r="X511" s="18"/>
      <c r="Y511" s="18"/>
      <c r="Z511" s="18"/>
      <c r="AA511" s="18"/>
    </row>
    <row r="512" spans="1:27" ht="112.5" customHeight="1">
      <c r="A512" s="18"/>
      <c r="B512" s="15"/>
      <c r="C512" s="15"/>
      <c r="D512" s="187"/>
      <c r="E512" s="192"/>
      <c r="F512" s="15"/>
      <c r="G512" s="15"/>
      <c r="H512" s="15"/>
      <c r="I512" s="92"/>
      <c r="J512" s="18"/>
      <c r="K512" s="18"/>
      <c r="L512" s="18"/>
      <c r="M512" s="18"/>
      <c r="N512" s="18"/>
      <c r="O512" s="18"/>
      <c r="P512" s="18"/>
      <c r="Q512" s="18"/>
      <c r="R512" s="18"/>
      <c r="S512" s="18"/>
      <c r="T512" s="18"/>
      <c r="U512" s="18"/>
      <c r="V512" s="18"/>
      <c r="W512" s="18"/>
      <c r="X512" s="18"/>
      <c r="Y512" s="18"/>
      <c r="Z512" s="18"/>
      <c r="AA512" s="18"/>
    </row>
    <row r="513" spans="1:27" ht="112.5" customHeight="1">
      <c r="A513" s="18"/>
      <c r="B513" s="15"/>
      <c r="C513" s="15"/>
      <c r="D513" s="187"/>
      <c r="E513" s="192"/>
      <c r="F513" s="15"/>
      <c r="G513" s="15"/>
      <c r="H513" s="15"/>
      <c r="I513" s="92"/>
      <c r="J513" s="18"/>
      <c r="K513" s="18"/>
      <c r="L513" s="18"/>
      <c r="M513" s="18"/>
      <c r="N513" s="18"/>
      <c r="O513" s="18"/>
      <c r="P513" s="18"/>
      <c r="Q513" s="18"/>
      <c r="R513" s="18"/>
      <c r="S513" s="18"/>
      <c r="T513" s="18"/>
      <c r="U513" s="18"/>
      <c r="V513" s="18"/>
      <c r="W513" s="18"/>
      <c r="X513" s="18"/>
      <c r="Y513" s="18"/>
      <c r="Z513" s="18"/>
      <c r="AA513" s="18"/>
    </row>
    <row r="514" spans="1:27" ht="112.5" customHeight="1">
      <c r="A514" s="18"/>
      <c r="B514" s="15"/>
      <c r="C514" s="15"/>
      <c r="D514" s="187"/>
      <c r="E514" s="192"/>
      <c r="F514" s="15"/>
      <c r="G514" s="15"/>
      <c r="H514" s="15"/>
      <c r="I514" s="92"/>
      <c r="J514" s="18"/>
      <c r="K514" s="18"/>
      <c r="L514" s="18"/>
      <c r="M514" s="18"/>
      <c r="N514" s="18"/>
      <c r="O514" s="18"/>
      <c r="P514" s="18"/>
      <c r="Q514" s="18"/>
      <c r="R514" s="18"/>
      <c r="S514" s="18"/>
      <c r="T514" s="18"/>
      <c r="U514" s="18"/>
      <c r="V514" s="18"/>
      <c r="W514" s="18"/>
      <c r="X514" s="18"/>
      <c r="Y514" s="18"/>
      <c r="Z514" s="18"/>
      <c r="AA514" s="18"/>
    </row>
    <row r="515" spans="1:27" ht="112.5" customHeight="1">
      <c r="A515" s="18"/>
      <c r="B515" s="15"/>
      <c r="C515" s="15"/>
      <c r="D515" s="187"/>
      <c r="E515" s="192"/>
      <c r="F515" s="15"/>
      <c r="G515" s="15"/>
      <c r="H515" s="15"/>
      <c r="I515" s="92"/>
      <c r="J515" s="18"/>
      <c r="K515" s="18"/>
      <c r="L515" s="18"/>
      <c r="M515" s="18"/>
      <c r="N515" s="18"/>
      <c r="O515" s="18"/>
      <c r="P515" s="18"/>
      <c r="Q515" s="18"/>
      <c r="R515" s="18"/>
      <c r="S515" s="18"/>
      <c r="T515" s="18"/>
      <c r="U515" s="18"/>
      <c r="V515" s="18"/>
      <c r="W515" s="18"/>
      <c r="X515" s="18"/>
      <c r="Y515" s="18"/>
      <c r="Z515" s="18"/>
      <c r="AA515" s="18"/>
    </row>
    <row r="516" spans="1:27" ht="112.5" customHeight="1">
      <c r="A516" s="18"/>
      <c r="B516" s="15"/>
      <c r="C516" s="15"/>
      <c r="D516" s="187"/>
      <c r="E516" s="192"/>
      <c r="F516" s="15"/>
      <c r="G516" s="15"/>
      <c r="H516" s="15"/>
      <c r="I516" s="92"/>
      <c r="J516" s="18"/>
      <c r="K516" s="18"/>
      <c r="L516" s="18"/>
      <c r="M516" s="18"/>
      <c r="N516" s="18"/>
      <c r="O516" s="18"/>
      <c r="P516" s="18"/>
      <c r="Q516" s="18"/>
      <c r="R516" s="18"/>
      <c r="S516" s="18"/>
      <c r="T516" s="18"/>
      <c r="U516" s="18"/>
      <c r="V516" s="18"/>
      <c r="W516" s="18"/>
      <c r="X516" s="18"/>
      <c r="Y516" s="18"/>
      <c r="Z516" s="18"/>
      <c r="AA516" s="18"/>
    </row>
    <row r="517" spans="1:27" ht="112.5" customHeight="1">
      <c r="A517" s="18"/>
      <c r="B517" s="15"/>
      <c r="C517" s="15"/>
      <c r="D517" s="187"/>
      <c r="E517" s="192"/>
      <c r="F517" s="15"/>
      <c r="G517" s="15"/>
      <c r="H517" s="15"/>
      <c r="I517" s="92"/>
      <c r="J517" s="18"/>
      <c r="K517" s="18"/>
      <c r="L517" s="18"/>
      <c r="M517" s="18"/>
      <c r="N517" s="18"/>
      <c r="O517" s="18"/>
      <c r="P517" s="18"/>
      <c r="Q517" s="18"/>
      <c r="R517" s="18"/>
      <c r="S517" s="18"/>
      <c r="T517" s="18"/>
      <c r="U517" s="18"/>
      <c r="V517" s="18"/>
      <c r="W517" s="18"/>
      <c r="X517" s="18"/>
      <c r="Y517" s="18"/>
      <c r="Z517" s="18"/>
      <c r="AA517" s="18"/>
    </row>
    <row r="518" spans="1:27" ht="112.5" customHeight="1">
      <c r="A518" s="18"/>
      <c r="B518" s="15"/>
      <c r="C518" s="15"/>
      <c r="D518" s="187"/>
      <c r="E518" s="192"/>
      <c r="F518" s="15"/>
      <c r="G518" s="15"/>
      <c r="H518" s="15"/>
      <c r="I518" s="92"/>
      <c r="J518" s="18"/>
      <c r="K518" s="18"/>
      <c r="L518" s="18"/>
      <c r="M518" s="18"/>
      <c r="N518" s="18"/>
      <c r="O518" s="18"/>
      <c r="P518" s="18"/>
      <c r="Q518" s="18"/>
      <c r="R518" s="18"/>
      <c r="S518" s="18"/>
      <c r="T518" s="18"/>
      <c r="U518" s="18"/>
      <c r="V518" s="18"/>
      <c r="W518" s="18"/>
      <c r="X518" s="18"/>
      <c r="Y518" s="18"/>
      <c r="Z518" s="18"/>
      <c r="AA518" s="18"/>
    </row>
    <row r="519" spans="1:27" ht="112.5" customHeight="1">
      <c r="A519" s="18"/>
      <c r="B519" s="15"/>
      <c r="C519" s="15"/>
      <c r="D519" s="187"/>
      <c r="E519" s="192"/>
      <c r="F519" s="15"/>
      <c r="G519" s="15"/>
      <c r="H519" s="15"/>
      <c r="I519" s="92"/>
      <c r="J519" s="18"/>
      <c r="K519" s="18"/>
      <c r="L519" s="18"/>
      <c r="M519" s="18"/>
      <c r="N519" s="18"/>
      <c r="O519" s="18"/>
      <c r="P519" s="18"/>
      <c r="Q519" s="18"/>
      <c r="R519" s="18"/>
      <c r="S519" s="18"/>
      <c r="T519" s="18"/>
      <c r="U519" s="18"/>
      <c r="V519" s="18"/>
      <c r="W519" s="18"/>
      <c r="X519" s="18"/>
      <c r="Y519" s="18"/>
      <c r="Z519" s="18"/>
      <c r="AA519" s="18"/>
    </row>
    <row r="520" spans="1:27" ht="112.5" customHeight="1">
      <c r="A520" s="18"/>
      <c r="B520" s="15"/>
      <c r="C520" s="15"/>
      <c r="D520" s="187"/>
      <c r="E520" s="192"/>
      <c r="F520" s="15"/>
      <c r="G520" s="15"/>
      <c r="H520" s="15"/>
      <c r="I520" s="92"/>
      <c r="J520" s="18"/>
      <c r="K520" s="18"/>
      <c r="L520" s="18"/>
      <c r="M520" s="18"/>
      <c r="N520" s="18"/>
      <c r="O520" s="18"/>
      <c r="P520" s="18"/>
      <c r="Q520" s="18"/>
      <c r="R520" s="18"/>
      <c r="S520" s="18"/>
      <c r="T520" s="18"/>
      <c r="U520" s="18"/>
      <c r="V520" s="18"/>
      <c r="W520" s="18"/>
      <c r="X520" s="18"/>
      <c r="Y520" s="18"/>
      <c r="Z520" s="18"/>
      <c r="AA520" s="18"/>
    </row>
    <row r="521" spans="1:27" ht="112.5" customHeight="1">
      <c r="A521" s="18"/>
      <c r="B521" s="15"/>
      <c r="C521" s="15"/>
      <c r="D521" s="187"/>
      <c r="E521" s="192"/>
      <c r="F521" s="15"/>
      <c r="G521" s="15"/>
      <c r="H521" s="15"/>
      <c r="I521" s="92"/>
      <c r="J521" s="18"/>
      <c r="K521" s="18"/>
      <c r="L521" s="18"/>
      <c r="M521" s="18"/>
      <c r="N521" s="18"/>
      <c r="O521" s="18"/>
      <c r="P521" s="18"/>
      <c r="Q521" s="18"/>
      <c r="R521" s="18"/>
      <c r="S521" s="18"/>
      <c r="T521" s="18"/>
      <c r="U521" s="18"/>
      <c r="V521" s="18"/>
      <c r="W521" s="18"/>
      <c r="X521" s="18"/>
      <c r="Y521" s="18"/>
      <c r="Z521" s="18"/>
      <c r="AA521" s="18"/>
    </row>
    <row r="522" spans="1:27" ht="112.5" customHeight="1">
      <c r="A522" s="18"/>
      <c r="B522" s="15"/>
      <c r="C522" s="15"/>
      <c r="D522" s="187"/>
      <c r="E522" s="192"/>
      <c r="F522" s="15"/>
      <c r="G522" s="15"/>
      <c r="H522" s="15"/>
      <c r="I522" s="92"/>
      <c r="J522" s="18"/>
      <c r="K522" s="18"/>
      <c r="L522" s="18"/>
      <c r="M522" s="18"/>
      <c r="N522" s="18"/>
      <c r="O522" s="18"/>
      <c r="P522" s="18"/>
      <c r="Q522" s="18"/>
      <c r="R522" s="18"/>
      <c r="S522" s="18"/>
      <c r="T522" s="18"/>
      <c r="U522" s="18"/>
      <c r="V522" s="18"/>
      <c r="W522" s="18"/>
      <c r="X522" s="18"/>
      <c r="Y522" s="18"/>
      <c r="Z522" s="18"/>
      <c r="AA522" s="18"/>
    </row>
    <row r="523" spans="1:27" ht="112.5" customHeight="1">
      <c r="A523" s="18"/>
      <c r="B523" s="15"/>
      <c r="C523" s="15"/>
      <c r="D523" s="187"/>
      <c r="E523" s="192"/>
      <c r="F523" s="15"/>
      <c r="G523" s="15"/>
      <c r="H523" s="15"/>
      <c r="I523" s="92"/>
      <c r="J523" s="18"/>
      <c r="K523" s="18"/>
      <c r="L523" s="18"/>
      <c r="M523" s="18"/>
      <c r="N523" s="18"/>
      <c r="O523" s="18"/>
      <c r="P523" s="18"/>
      <c r="Q523" s="18"/>
      <c r="R523" s="18"/>
      <c r="S523" s="18"/>
      <c r="T523" s="18"/>
      <c r="U523" s="18"/>
      <c r="V523" s="18"/>
      <c r="W523" s="18"/>
      <c r="X523" s="18"/>
      <c r="Y523" s="18"/>
      <c r="Z523" s="18"/>
      <c r="AA523" s="18"/>
    </row>
    <row r="524" spans="1:27" ht="112.5" customHeight="1">
      <c r="A524" s="18"/>
      <c r="B524" s="15"/>
      <c r="C524" s="15"/>
      <c r="D524" s="187"/>
      <c r="E524" s="192"/>
      <c r="F524" s="15"/>
      <c r="G524" s="15"/>
      <c r="H524" s="15"/>
      <c r="I524" s="92"/>
      <c r="J524" s="18"/>
      <c r="K524" s="18"/>
      <c r="L524" s="18"/>
      <c r="M524" s="18"/>
      <c r="N524" s="18"/>
      <c r="O524" s="18"/>
      <c r="P524" s="18"/>
      <c r="Q524" s="18"/>
      <c r="R524" s="18"/>
      <c r="S524" s="18"/>
      <c r="T524" s="18"/>
      <c r="U524" s="18"/>
      <c r="V524" s="18"/>
      <c r="W524" s="18"/>
      <c r="X524" s="18"/>
      <c r="Y524" s="18"/>
      <c r="Z524" s="18"/>
      <c r="AA524" s="18"/>
    </row>
    <row r="525" spans="1:27" ht="112.5" customHeight="1">
      <c r="A525" s="18"/>
      <c r="B525" s="15"/>
      <c r="C525" s="15"/>
      <c r="D525" s="187"/>
      <c r="E525" s="192"/>
      <c r="F525" s="15"/>
      <c r="G525" s="15"/>
      <c r="H525" s="15"/>
      <c r="I525" s="92"/>
      <c r="J525" s="18"/>
      <c r="K525" s="18"/>
      <c r="L525" s="18"/>
      <c r="M525" s="18"/>
      <c r="N525" s="18"/>
      <c r="O525" s="18"/>
      <c r="P525" s="18"/>
      <c r="Q525" s="18"/>
      <c r="R525" s="18"/>
      <c r="S525" s="18"/>
      <c r="T525" s="18"/>
      <c r="U525" s="18"/>
      <c r="V525" s="18"/>
      <c r="W525" s="18"/>
      <c r="X525" s="18"/>
      <c r="Y525" s="18"/>
      <c r="Z525" s="18"/>
      <c r="AA525" s="18"/>
    </row>
    <row r="526" spans="1:27" ht="112.5" customHeight="1">
      <c r="A526" s="18"/>
      <c r="B526" s="15"/>
      <c r="C526" s="15"/>
      <c r="D526" s="187"/>
      <c r="E526" s="192"/>
      <c r="F526" s="15"/>
      <c r="G526" s="15"/>
      <c r="H526" s="15"/>
      <c r="I526" s="92"/>
      <c r="J526" s="18"/>
      <c r="K526" s="18"/>
      <c r="L526" s="18"/>
      <c r="M526" s="18"/>
      <c r="N526" s="18"/>
      <c r="O526" s="18"/>
      <c r="P526" s="18"/>
      <c r="Q526" s="18"/>
      <c r="R526" s="18"/>
      <c r="S526" s="18"/>
      <c r="T526" s="18"/>
      <c r="U526" s="18"/>
      <c r="V526" s="18"/>
      <c r="W526" s="18"/>
      <c r="X526" s="18"/>
      <c r="Y526" s="18"/>
      <c r="Z526" s="18"/>
      <c r="AA526" s="18"/>
    </row>
    <row r="527" spans="1:27" ht="112.5" customHeight="1">
      <c r="A527" s="18"/>
      <c r="B527" s="15"/>
      <c r="C527" s="15"/>
      <c r="D527" s="187"/>
      <c r="E527" s="192"/>
      <c r="F527" s="15"/>
      <c r="G527" s="15"/>
      <c r="H527" s="15"/>
      <c r="I527" s="92"/>
      <c r="J527" s="18"/>
      <c r="K527" s="18"/>
      <c r="L527" s="18"/>
      <c r="M527" s="18"/>
      <c r="N527" s="18"/>
      <c r="O527" s="18"/>
      <c r="P527" s="18"/>
      <c r="Q527" s="18"/>
      <c r="R527" s="18"/>
      <c r="S527" s="18"/>
      <c r="T527" s="18"/>
      <c r="U527" s="18"/>
      <c r="V527" s="18"/>
      <c r="W527" s="18"/>
      <c r="X527" s="18"/>
      <c r="Y527" s="18"/>
      <c r="Z527" s="18"/>
      <c r="AA527" s="18"/>
    </row>
    <row r="528" spans="1:27" ht="112.5" customHeight="1">
      <c r="A528" s="18"/>
      <c r="B528" s="15"/>
      <c r="C528" s="15"/>
      <c r="D528" s="187"/>
      <c r="E528" s="192"/>
      <c r="F528" s="15"/>
      <c r="G528" s="15"/>
      <c r="H528" s="15"/>
      <c r="I528" s="92"/>
      <c r="J528" s="18"/>
      <c r="K528" s="18"/>
      <c r="L528" s="18"/>
      <c r="M528" s="18"/>
      <c r="N528" s="18"/>
      <c r="O528" s="18"/>
      <c r="P528" s="18"/>
      <c r="Q528" s="18"/>
      <c r="R528" s="18"/>
      <c r="S528" s="18"/>
      <c r="T528" s="18"/>
      <c r="U528" s="18"/>
      <c r="V528" s="18"/>
      <c r="W528" s="18"/>
      <c r="X528" s="18"/>
      <c r="Y528" s="18"/>
      <c r="Z528" s="18"/>
      <c r="AA528" s="18"/>
    </row>
    <row r="529" spans="1:27" ht="112.5" customHeight="1">
      <c r="A529" s="18"/>
      <c r="B529" s="15"/>
      <c r="C529" s="15"/>
      <c r="D529" s="187"/>
      <c r="E529" s="192"/>
      <c r="F529" s="15"/>
      <c r="G529" s="15"/>
      <c r="H529" s="15"/>
      <c r="I529" s="92"/>
      <c r="J529" s="18"/>
      <c r="K529" s="18"/>
      <c r="L529" s="18"/>
      <c r="M529" s="18"/>
      <c r="N529" s="18"/>
      <c r="O529" s="18"/>
      <c r="P529" s="18"/>
      <c r="Q529" s="18"/>
      <c r="R529" s="18"/>
      <c r="S529" s="18"/>
      <c r="T529" s="18"/>
      <c r="U529" s="18"/>
      <c r="V529" s="18"/>
      <c r="W529" s="18"/>
      <c r="X529" s="18"/>
      <c r="Y529" s="18"/>
      <c r="Z529" s="18"/>
      <c r="AA529" s="18"/>
    </row>
    <row r="530" spans="1:27" ht="112.5" customHeight="1">
      <c r="A530" s="18"/>
      <c r="B530" s="15"/>
      <c r="C530" s="15"/>
      <c r="D530" s="187"/>
      <c r="E530" s="192"/>
      <c r="F530" s="15"/>
      <c r="G530" s="15"/>
      <c r="H530" s="15"/>
      <c r="I530" s="92"/>
      <c r="J530" s="18"/>
      <c r="K530" s="18"/>
      <c r="L530" s="18"/>
      <c r="M530" s="18"/>
      <c r="N530" s="18"/>
      <c r="O530" s="18"/>
      <c r="P530" s="18"/>
      <c r="Q530" s="18"/>
      <c r="R530" s="18"/>
      <c r="S530" s="18"/>
      <c r="T530" s="18"/>
      <c r="U530" s="18"/>
      <c r="V530" s="18"/>
      <c r="W530" s="18"/>
      <c r="X530" s="18"/>
      <c r="Y530" s="18"/>
      <c r="Z530" s="18"/>
      <c r="AA530" s="18"/>
    </row>
    <row r="531" spans="1:27" ht="112.5" customHeight="1">
      <c r="A531" s="18"/>
      <c r="B531" s="15"/>
      <c r="C531" s="15"/>
      <c r="D531" s="187"/>
      <c r="E531" s="192"/>
      <c r="F531" s="15"/>
      <c r="G531" s="15"/>
      <c r="H531" s="15"/>
      <c r="I531" s="92"/>
      <c r="J531" s="18"/>
      <c r="K531" s="18"/>
      <c r="L531" s="18"/>
      <c r="M531" s="18"/>
      <c r="N531" s="18"/>
      <c r="O531" s="18"/>
      <c r="P531" s="18"/>
      <c r="Q531" s="18"/>
      <c r="R531" s="18"/>
      <c r="S531" s="18"/>
      <c r="T531" s="18"/>
      <c r="U531" s="18"/>
      <c r="V531" s="18"/>
      <c r="W531" s="18"/>
      <c r="X531" s="18"/>
      <c r="Y531" s="18"/>
      <c r="Z531" s="18"/>
      <c r="AA531" s="18"/>
    </row>
    <row r="532" spans="1:27" ht="112.5" customHeight="1">
      <c r="A532" s="18"/>
      <c r="B532" s="15"/>
      <c r="C532" s="15"/>
      <c r="D532" s="187"/>
      <c r="E532" s="192"/>
      <c r="F532" s="15"/>
      <c r="G532" s="15"/>
      <c r="H532" s="15"/>
      <c r="I532" s="92"/>
      <c r="J532" s="18"/>
      <c r="K532" s="18"/>
      <c r="L532" s="18"/>
      <c r="M532" s="18"/>
      <c r="N532" s="18"/>
      <c r="O532" s="18"/>
      <c r="P532" s="18"/>
      <c r="Q532" s="18"/>
      <c r="R532" s="18"/>
      <c r="S532" s="18"/>
      <c r="T532" s="18"/>
      <c r="U532" s="18"/>
      <c r="V532" s="18"/>
      <c r="W532" s="18"/>
      <c r="X532" s="18"/>
      <c r="Y532" s="18"/>
      <c r="Z532" s="18"/>
      <c r="AA532" s="18"/>
    </row>
    <row r="533" spans="1:27" ht="112.5" customHeight="1">
      <c r="A533" s="18"/>
      <c r="B533" s="15"/>
      <c r="C533" s="15"/>
      <c r="D533" s="187"/>
      <c r="E533" s="192"/>
      <c r="F533" s="15"/>
      <c r="G533" s="15"/>
      <c r="H533" s="15"/>
      <c r="I533" s="92"/>
      <c r="J533" s="18"/>
      <c r="K533" s="18"/>
      <c r="L533" s="18"/>
      <c r="M533" s="18"/>
      <c r="N533" s="18"/>
      <c r="O533" s="18"/>
      <c r="P533" s="18"/>
      <c r="Q533" s="18"/>
      <c r="R533" s="18"/>
      <c r="S533" s="18"/>
      <c r="T533" s="18"/>
      <c r="U533" s="18"/>
      <c r="V533" s="18"/>
      <c r="W533" s="18"/>
      <c r="X533" s="18"/>
      <c r="Y533" s="18"/>
      <c r="Z533" s="18"/>
      <c r="AA533" s="18"/>
    </row>
    <row r="534" spans="1:27" ht="112.5" customHeight="1">
      <c r="A534" s="18"/>
      <c r="B534" s="15"/>
      <c r="C534" s="15"/>
      <c r="D534" s="187"/>
      <c r="E534" s="192"/>
      <c r="F534" s="15"/>
      <c r="G534" s="15"/>
      <c r="H534" s="15"/>
      <c r="I534" s="92"/>
      <c r="J534" s="18"/>
      <c r="K534" s="18"/>
      <c r="L534" s="18"/>
      <c r="M534" s="18"/>
      <c r="N534" s="18"/>
      <c r="O534" s="18"/>
      <c r="P534" s="18"/>
      <c r="Q534" s="18"/>
      <c r="R534" s="18"/>
      <c r="S534" s="18"/>
      <c r="T534" s="18"/>
      <c r="U534" s="18"/>
      <c r="V534" s="18"/>
      <c r="W534" s="18"/>
      <c r="X534" s="18"/>
      <c r="Y534" s="18"/>
      <c r="Z534" s="18"/>
      <c r="AA534" s="18"/>
    </row>
    <row r="535" spans="1:27" ht="112.5" customHeight="1">
      <c r="A535" s="18"/>
      <c r="B535" s="15"/>
      <c r="C535" s="15"/>
      <c r="D535" s="187"/>
      <c r="E535" s="192"/>
      <c r="F535" s="15"/>
      <c r="G535" s="15"/>
      <c r="H535" s="15"/>
      <c r="I535" s="92"/>
      <c r="J535" s="18"/>
      <c r="K535" s="18"/>
      <c r="L535" s="18"/>
      <c r="M535" s="18"/>
      <c r="N535" s="18"/>
      <c r="O535" s="18"/>
      <c r="P535" s="18"/>
      <c r="Q535" s="18"/>
      <c r="R535" s="18"/>
      <c r="S535" s="18"/>
      <c r="T535" s="18"/>
      <c r="U535" s="18"/>
      <c r="V535" s="18"/>
      <c r="W535" s="18"/>
      <c r="X535" s="18"/>
      <c r="Y535" s="18"/>
      <c r="Z535" s="18"/>
      <c r="AA535" s="18"/>
    </row>
    <row r="536" spans="1:27" ht="112.5" customHeight="1">
      <c r="A536" s="18"/>
      <c r="B536" s="15"/>
      <c r="C536" s="15"/>
      <c r="D536" s="187"/>
      <c r="E536" s="192"/>
      <c r="F536" s="15"/>
      <c r="G536" s="15"/>
      <c r="H536" s="15"/>
      <c r="I536" s="92"/>
      <c r="J536" s="18"/>
      <c r="K536" s="18"/>
      <c r="L536" s="18"/>
      <c r="M536" s="18"/>
      <c r="N536" s="18"/>
      <c r="O536" s="18"/>
      <c r="P536" s="18"/>
      <c r="Q536" s="18"/>
      <c r="R536" s="18"/>
      <c r="S536" s="18"/>
      <c r="T536" s="18"/>
      <c r="U536" s="18"/>
      <c r="V536" s="18"/>
      <c r="W536" s="18"/>
      <c r="X536" s="18"/>
      <c r="Y536" s="18"/>
      <c r="Z536" s="18"/>
      <c r="AA536" s="18"/>
    </row>
    <row r="537" spans="1:27" ht="112.5" customHeight="1">
      <c r="A537" s="18"/>
      <c r="B537" s="15"/>
      <c r="C537" s="15"/>
      <c r="D537" s="187"/>
      <c r="E537" s="192"/>
      <c r="F537" s="15"/>
      <c r="G537" s="15"/>
      <c r="H537" s="15"/>
      <c r="I537" s="92"/>
      <c r="J537" s="18"/>
      <c r="K537" s="18"/>
      <c r="L537" s="18"/>
      <c r="M537" s="18"/>
      <c r="N537" s="18"/>
      <c r="O537" s="18"/>
      <c r="P537" s="18"/>
      <c r="Q537" s="18"/>
      <c r="R537" s="18"/>
      <c r="S537" s="18"/>
      <c r="T537" s="18"/>
      <c r="U537" s="18"/>
      <c r="V537" s="18"/>
      <c r="W537" s="18"/>
      <c r="X537" s="18"/>
      <c r="Y537" s="18"/>
      <c r="Z537" s="18"/>
      <c r="AA537" s="18"/>
    </row>
    <row r="538" spans="1:27" ht="112.5" customHeight="1">
      <c r="A538" s="18"/>
      <c r="B538" s="15"/>
      <c r="C538" s="15"/>
      <c r="D538" s="187"/>
      <c r="E538" s="192"/>
      <c r="F538" s="15"/>
      <c r="G538" s="15"/>
      <c r="H538" s="15"/>
      <c r="I538" s="92"/>
      <c r="J538" s="18"/>
      <c r="K538" s="18"/>
      <c r="L538" s="18"/>
      <c r="M538" s="18"/>
      <c r="N538" s="18"/>
      <c r="O538" s="18"/>
      <c r="P538" s="18"/>
      <c r="Q538" s="18"/>
      <c r="R538" s="18"/>
      <c r="S538" s="18"/>
      <c r="T538" s="18"/>
      <c r="U538" s="18"/>
      <c r="V538" s="18"/>
      <c r="W538" s="18"/>
      <c r="X538" s="18"/>
      <c r="Y538" s="18"/>
      <c r="Z538" s="18"/>
      <c r="AA538" s="18"/>
    </row>
    <row r="539" spans="1:27" ht="112.5" customHeight="1">
      <c r="A539" s="18"/>
      <c r="B539" s="15"/>
      <c r="C539" s="15"/>
      <c r="D539" s="187"/>
      <c r="E539" s="192"/>
      <c r="F539" s="15"/>
      <c r="G539" s="15"/>
      <c r="H539" s="15"/>
      <c r="I539" s="92"/>
      <c r="J539" s="18"/>
      <c r="K539" s="18"/>
      <c r="L539" s="18"/>
      <c r="M539" s="18"/>
      <c r="N539" s="18"/>
      <c r="O539" s="18"/>
      <c r="P539" s="18"/>
      <c r="Q539" s="18"/>
      <c r="R539" s="18"/>
      <c r="S539" s="18"/>
      <c r="T539" s="18"/>
      <c r="U539" s="18"/>
      <c r="V539" s="18"/>
      <c r="W539" s="18"/>
      <c r="X539" s="18"/>
      <c r="Y539" s="18"/>
      <c r="Z539" s="18"/>
      <c r="AA539" s="18"/>
    </row>
    <row r="540" spans="1:27" ht="112.5" customHeight="1">
      <c r="A540" s="18"/>
      <c r="B540" s="15"/>
      <c r="C540" s="15"/>
      <c r="D540" s="187"/>
      <c r="E540" s="192"/>
      <c r="F540" s="15"/>
      <c r="G540" s="15"/>
      <c r="H540" s="15"/>
      <c r="I540" s="92"/>
      <c r="J540" s="18"/>
      <c r="K540" s="18"/>
      <c r="L540" s="18"/>
      <c r="M540" s="18"/>
      <c r="N540" s="18"/>
      <c r="O540" s="18"/>
      <c r="P540" s="18"/>
      <c r="Q540" s="18"/>
      <c r="R540" s="18"/>
      <c r="S540" s="18"/>
      <c r="T540" s="18"/>
      <c r="U540" s="18"/>
      <c r="V540" s="18"/>
      <c r="W540" s="18"/>
      <c r="X540" s="18"/>
      <c r="Y540" s="18"/>
      <c r="Z540" s="18"/>
      <c r="AA540" s="18"/>
    </row>
    <row r="541" spans="1:27" ht="112.5" customHeight="1">
      <c r="A541" s="18"/>
      <c r="B541" s="15"/>
      <c r="C541" s="15"/>
      <c r="D541" s="187"/>
      <c r="E541" s="192"/>
      <c r="F541" s="15"/>
      <c r="G541" s="15"/>
      <c r="H541" s="15"/>
      <c r="I541" s="92"/>
      <c r="J541" s="18"/>
      <c r="K541" s="18"/>
      <c r="L541" s="18"/>
      <c r="M541" s="18"/>
      <c r="N541" s="18"/>
      <c r="O541" s="18"/>
      <c r="P541" s="18"/>
      <c r="Q541" s="18"/>
      <c r="R541" s="18"/>
      <c r="S541" s="18"/>
      <c r="T541" s="18"/>
      <c r="U541" s="18"/>
      <c r="V541" s="18"/>
      <c r="W541" s="18"/>
      <c r="X541" s="18"/>
      <c r="Y541" s="18"/>
      <c r="Z541" s="18"/>
      <c r="AA541" s="18"/>
    </row>
    <row r="542" spans="1:27" ht="112.5" customHeight="1">
      <c r="A542" s="18"/>
      <c r="B542" s="15"/>
      <c r="C542" s="15"/>
      <c r="D542" s="187"/>
      <c r="E542" s="192"/>
      <c r="F542" s="15"/>
      <c r="G542" s="15"/>
      <c r="H542" s="15"/>
      <c r="I542" s="92"/>
      <c r="J542" s="18"/>
      <c r="K542" s="18"/>
      <c r="L542" s="18"/>
      <c r="M542" s="18"/>
      <c r="N542" s="18"/>
      <c r="O542" s="18"/>
      <c r="P542" s="18"/>
      <c r="Q542" s="18"/>
      <c r="R542" s="18"/>
      <c r="S542" s="18"/>
      <c r="T542" s="18"/>
      <c r="U542" s="18"/>
      <c r="V542" s="18"/>
      <c r="W542" s="18"/>
      <c r="X542" s="18"/>
      <c r="Y542" s="18"/>
      <c r="Z542" s="18"/>
      <c r="AA542" s="18"/>
    </row>
    <row r="543" spans="1:27" ht="112.5" customHeight="1">
      <c r="A543" s="18"/>
      <c r="B543" s="15"/>
      <c r="C543" s="15"/>
      <c r="D543" s="187"/>
      <c r="E543" s="192"/>
      <c r="F543" s="15"/>
      <c r="G543" s="15"/>
      <c r="H543" s="15"/>
      <c r="I543" s="92"/>
      <c r="J543" s="18"/>
      <c r="K543" s="18"/>
      <c r="L543" s="18"/>
      <c r="M543" s="18"/>
      <c r="N543" s="18"/>
      <c r="O543" s="18"/>
      <c r="P543" s="18"/>
      <c r="Q543" s="18"/>
      <c r="R543" s="18"/>
      <c r="S543" s="18"/>
      <c r="T543" s="18"/>
      <c r="U543" s="18"/>
      <c r="V543" s="18"/>
      <c r="W543" s="18"/>
      <c r="X543" s="18"/>
      <c r="Y543" s="18"/>
      <c r="Z543" s="18"/>
      <c r="AA543" s="18"/>
    </row>
    <row r="544" spans="1:27" ht="112.5" customHeight="1">
      <c r="A544" s="18"/>
      <c r="B544" s="15"/>
      <c r="C544" s="15"/>
      <c r="D544" s="187"/>
      <c r="E544" s="192"/>
      <c r="F544" s="15"/>
      <c r="G544" s="15"/>
      <c r="H544" s="15"/>
      <c r="I544" s="92"/>
      <c r="J544" s="18"/>
      <c r="K544" s="18"/>
      <c r="L544" s="18"/>
      <c r="M544" s="18"/>
      <c r="N544" s="18"/>
      <c r="O544" s="18"/>
      <c r="P544" s="18"/>
      <c r="Q544" s="18"/>
      <c r="R544" s="18"/>
      <c r="S544" s="18"/>
      <c r="T544" s="18"/>
      <c r="U544" s="18"/>
      <c r="V544" s="18"/>
      <c r="W544" s="18"/>
      <c r="X544" s="18"/>
      <c r="Y544" s="18"/>
      <c r="Z544" s="18"/>
      <c r="AA544" s="18"/>
    </row>
    <row r="545" spans="1:27" ht="112.5" customHeight="1">
      <c r="A545" s="18"/>
      <c r="B545" s="15"/>
      <c r="C545" s="15"/>
      <c r="D545" s="187"/>
      <c r="E545" s="192"/>
      <c r="F545" s="15"/>
      <c r="G545" s="15"/>
      <c r="H545" s="15"/>
      <c r="I545" s="92"/>
      <c r="J545" s="18"/>
      <c r="K545" s="18"/>
      <c r="L545" s="18"/>
      <c r="M545" s="18"/>
      <c r="N545" s="18"/>
      <c r="O545" s="18"/>
      <c r="P545" s="18"/>
      <c r="Q545" s="18"/>
      <c r="R545" s="18"/>
      <c r="S545" s="18"/>
      <c r="T545" s="18"/>
      <c r="U545" s="18"/>
      <c r="V545" s="18"/>
      <c r="W545" s="18"/>
      <c r="X545" s="18"/>
      <c r="Y545" s="18"/>
      <c r="Z545" s="18"/>
      <c r="AA545" s="18"/>
    </row>
    <row r="546" spans="1:27" ht="112.5" customHeight="1">
      <c r="A546" s="18"/>
      <c r="B546" s="15"/>
      <c r="C546" s="15"/>
      <c r="D546" s="187"/>
      <c r="E546" s="192"/>
      <c r="F546" s="15"/>
      <c r="G546" s="15"/>
      <c r="H546" s="15"/>
      <c r="I546" s="92"/>
      <c r="J546" s="18"/>
      <c r="K546" s="18"/>
      <c r="L546" s="18"/>
      <c r="M546" s="18"/>
      <c r="N546" s="18"/>
      <c r="O546" s="18"/>
      <c r="P546" s="18"/>
      <c r="Q546" s="18"/>
      <c r="R546" s="18"/>
      <c r="S546" s="18"/>
      <c r="T546" s="18"/>
      <c r="U546" s="18"/>
      <c r="V546" s="18"/>
      <c r="W546" s="18"/>
      <c r="X546" s="18"/>
      <c r="Y546" s="18"/>
      <c r="Z546" s="18"/>
      <c r="AA546" s="18"/>
    </row>
    <row r="547" spans="1:27" ht="112.5" customHeight="1">
      <c r="A547" s="18"/>
      <c r="B547" s="15"/>
      <c r="C547" s="15"/>
      <c r="D547" s="187"/>
      <c r="E547" s="192"/>
      <c r="F547" s="15"/>
      <c r="G547" s="15"/>
      <c r="H547" s="15"/>
      <c r="I547" s="92"/>
      <c r="J547" s="18"/>
      <c r="K547" s="18"/>
      <c r="L547" s="18"/>
      <c r="M547" s="18"/>
      <c r="N547" s="18"/>
      <c r="O547" s="18"/>
      <c r="P547" s="18"/>
      <c r="Q547" s="18"/>
      <c r="R547" s="18"/>
      <c r="S547" s="18"/>
      <c r="T547" s="18"/>
      <c r="U547" s="18"/>
      <c r="V547" s="18"/>
      <c r="W547" s="18"/>
      <c r="X547" s="18"/>
      <c r="Y547" s="18"/>
      <c r="Z547" s="18"/>
      <c r="AA547" s="18"/>
    </row>
    <row r="548" spans="1:27" ht="112.5" customHeight="1">
      <c r="A548" s="18"/>
      <c r="B548" s="15"/>
      <c r="C548" s="15"/>
      <c r="D548" s="187"/>
      <c r="E548" s="192"/>
      <c r="F548" s="15"/>
      <c r="G548" s="15"/>
      <c r="H548" s="15"/>
      <c r="I548" s="92"/>
      <c r="J548" s="18"/>
      <c r="K548" s="18"/>
      <c r="L548" s="18"/>
      <c r="M548" s="18"/>
      <c r="N548" s="18"/>
      <c r="O548" s="18"/>
      <c r="P548" s="18"/>
      <c r="Q548" s="18"/>
      <c r="R548" s="18"/>
      <c r="S548" s="18"/>
      <c r="T548" s="18"/>
      <c r="U548" s="18"/>
      <c r="V548" s="18"/>
      <c r="W548" s="18"/>
      <c r="X548" s="18"/>
      <c r="Y548" s="18"/>
      <c r="Z548" s="18"/>
      <c r="AA548" s="18"/>
    </row>
    <row r="549" spans="1:27" ht="112.5" customHeight="1">
      <c r="A549" s="18"/>
      <c r="B549" s="15"/>
      <c r="C549" s="15"/>
      <c r="D549" s="187"/>
      <c r="E549" s="192"/>
      <c r="F549" s="15"/>
      <c r="G549" s="15"/>
      <c r="H549" s="15"/>
      <c r="I549" s="92"/>
      <c r="J549" s="18"/>
      <c r="K549" s="18"/>
      <c r="L549" s="18"/>
      <c r="M549" s="18"/>
      <c r="N549" s="18"/>
      <c r="O549" s="18"/>
      <c r="P549" s="18"/>
      <c r="Q549" s="18"/>
      <c r="R549" s="18"/>
      <c r="S549" s="18"/>
      <c r="T549" s="18"/>
      <c r="U549" s="18"/>
      <c r="V549" s="18"/>
      <c r="W549" s="18"/>
      <c r="X549" s="18"/>
      <c r="Y549" s="18"/>
      <c r="Z549" s="18"/>
      <c r="AA549" s="18"/>
    </row>
    <row r="550" spans="1:27" ht="112.5" customHeight="1">
      <c r="A550" s="18"/>
      <c r="B550" s="15"/>
      <c r="C550" s="15"/>
      <c r="D550" s="187"/>
      <c r="E550" s="192"/>
      <c r="F550" s="15"/>
      <c r="G550" s="15"/>
      <c r="H550" s="15"/>
      <c r="I550" s="92"/>
      <c r="J550" s="18"/>
      <c r="K550" s="18"/>
      <c r="L550" s="18"/>
      <c r="M550" s="18"/>
      <c r="N550" s="18"/>
      <c r="O550" s="18"/>
      <c r="P550" s="18"/>
      <c r="Q550" s="18"/>
      <c r="R550" s="18"/>
      <c r="S550" s="18"/>
      <c r="T550" s="18"/>
      <c r="U550" s="18"/>
      <c r="V550" s="18"/>
      <c r="W550" s="18"/>
      <c r="X550" s="18"/>
      <c r="Y550" s="18"/>
      <c r="Z550" s="18"/>
      <c r="AA550" s="18"/>
    </row>
    <row r="551" spans="1:27" ht="112.5" customHeight="1">
      <c r="A551" s="18"/>
      <c r="B551" s="15"/>
      <c r="C551" s="15"/>
      <c r="D551" s="187"/>
      <c r="E551" s="192"/>
      <c r="F551" s="15"/>
      <c r="G551" s="15"/>
      <c r="H551" s="15"/>
      <c r="I551" s="92"/>
      <c r="J551" s="18"/>
      <c r="K551" s="18"/>
      <c r="L551" s="18"/>
      <c r="M551" s="18"/>
      <c r="N551" s="18"/>
      <c r="O551" s="18"/>
      <c r="P551" s="18"/>
      <c r="Q551" s="18"/>
      <c r="R551" s="18"/>
      <c r="S551" s="18"/>
      <c r="T551" s="18"/>
      <c r="U551" s="18"/>
      <c r="V551" s="18"/>
      <c r="W551" s="18"/>
      <c r="X551" s="18"/>
      <c r="Y551" s="18"/>
      <c r="Z551" s="18"/>
      <c r="AA551" s="18"/>
    </row>
    <row r="552" spans="1:27" ht="112.5" customHeight="1">
      <c r="A552" s="18"/>
      <c r="B552" s="15"/>
      <c r="C552" s="15"/>
      <c r="D552" s="187"/>
      <c r="E552" s="192"/>
      <c r="F552" s="15"/>
      <c r="G552" s="15"/>
      <c r="H552" s="15"/>
      <c r="I552" s="92"/>
      <c r="J552" s="18"/>
      <c r="K552" s="18"/>
      <c r="L552" s="18"/>
      <c r="M552" s="18"/>
      <c r="N552" s="18"/>
      <c r="O552" s="18"/>
      <c r="P552" s="18"/>
      <c r="Q552" s="18"/>
      <c r="R552" s="18"/>
      <c r="S552" s="18"/>
      <c r="T552" s="18"/>
      <c r="U552" s="18"/>
      <c r="V552" s="18"/>
      <c r="W552" s="18"/>
      <c r="X552" s="18"/>
      <c r="Y552" s="18"/>
      <c r="Z552" s="18"/>
      <c r="AA552" s="18"/>
    </row>
    <row r="553" spans="1:27" ht="112.5" customHeight="1">
      <c r="A553" s="18"/>
      <c r="B553" s="15"/>
      <c r="C553" s="15"/>
      <c r="D553" s="187"/>
      <c r="E553" s="192"/>
      <c r="F553" s="15"/>
      <c r="G553" s="15"/>
      <c r="H553" s="15"/>
      <c r="I553" s="92"/>
      <c r="J553" s="18"/>
      <c r="K553" s="18"/>
      <c r="L553" s="18"/>
      <c r="M553" s="18"/>
      <c r="N553" s="18"/>
      <c r="O553" s="18"/>
      <c r="P553" s="18"/>
      <c r="Q553" s="18"/>
      <c r="R553" s="18"/>
      <c r="S553" s="18"/>
      <c r="T553" s="18"/>
      <c r="U553" s="18"/>
      <c r="V553" s="18"/>
      <c r="W553" s="18"/>
      <c r="X553" s="18"/>
      <c r="Y553" s="18"/>
      <c r="Z553" s="18"/>
      <c r="AA553" s="18"/>
    </row>
    <row r="554" spans="1:27" ht="112.5" customHeight="1">
      <c r="A554" s="18"/>
      <c r="B554" s="15"/>
      <c r="C554" s="15"/>
      <c r="D554" s="187"/>
      <c r="E554" s="192"/>
      <c r="F554" s="15"/>
      <c r="G554" s="15"/>
      <c r="H554" s="15"/>
      <c r="I554" s="92"/>
      <c r="J554" s="18"/>
      <c r="K554" s="18"/>
      <c r="L554" s="18"/>
      <c r="M554" s="18"/>
      <c r="N554" s="18"/>
      <c r="O554" s="18"/>
      <c r="P554" s="18"/>
      <c r="Q554" s="18"/>
      <c r="R554" s="18"/>
      <c r="S554" s="18"/>
      <c r="T554" s="18"/>
      <c r="U554" s="18"/>
      <c r="V554" s="18"/>
      <c r="W554" s="18"/>
      <c r="X554" s="18"/>
      <c r="Y554" s="18"/>
      <c r="Z554" s="18"/>
      <c r="AA554" s="18"/>
    </row>
    <row r="555" spans="1:27" ht="112.5" customHeight="1">
      <c r="A555" s="18"/>
      <c r="B555" s="15"/>
      <c r="C555" s="15"/>
      <c r="D555" s="187"/>
      <c r="E555" s="192"/>
      <c r="F555" s="15"/>
      <c r="G555" s="15"/>
      <c r="H555" s="15"/>
      <c r="I555" s="92"/>
      <c r="J555" s="18"/>
      <c r="K555" s="18"/>
      <c r="L555" s="18"/>
      <c r="M555" s="18"/>
      <c r="N555" s="18"/>
      <c r="O555" s="18"/>
      <c r="P555" s="18"/>
      <c r="Q555" s="18"/>
      <c r="R555" s="18"/>
      <c r="S555" s="18"/>
      <c r="T555" s="18"/>
      <c r="U555" s="18"/>
      <c r="V555" s="18"/>
      <c r="W555" s="18"/>
      <c r="X555" s="18"/>
      <c r="Y555" s="18"/>
      <c r="Z555" s="18"/>
      <c r="AA555" s="18"/>
    </row>
    <row r="556" spans="1:27" ht="112.5" customHeight="1">
      <c r="A556" s="18"/>
      <c r="B556" s="15"/>
      <c r="C556" s="15"/>
      <c r="D556" s="187"/>
      <c r="E556" s="192"/>
      <c r="F556" s="15"/>
      <c r="G556" s="15"/>
      <c r="H556" s="15"/>
      <c r="I556" s="92"/>
      <c r="J556" s="18"/>
      <c r="K556" s="18"/>
      <c r="L556" s="18"/>
      <c r="M556" s="18"/>
      <c r="N556" s="18"/>
      <c r="O556" s="18"/>
      <c r="P556" s="18"/>
      <c r="Q556" s="18"/>
      <c r="R556" s="18"/>
      <c r="S556" s="18"/>
      <c r="T556" s="18"/>
      <c r="U556" s="18"/>
      <c r="V556" s="18"/>
      <c r="W556" s="18"/>
      <c r="X556" s="18"/>
      <c r="Y556" s="18"/>
      <c r="Z556" s="18"/>
      <c r="AA556" s="18"/>
    </row>
    <row r="557" spans="1:27" ht="112.5" customHeight="1">
      <c r="A557" s="18"/>
      <c r="B557" s="15"/>
      <c r="C557" s="15"/>
      <c r="D557" s="187"/>
      <c r="E557" s="192"/>
      <c r="F557" s="15"/>
      <c r="G557" s="15"/>
      <c r="H557" s="15"/>
      <c r="I557" s="92"/>
      <c r="J557" s="18"/>
      <c r="K557" s="18"/>
      <c r="L557" s="18"/>
      <c r="M557" s="18"/>
      <c r="N557" s="18"/>
      <c r="O557" s="18"/>
      <c r="P557" s="18"/>
      <c r="Q557" s="18"/>
      <c r="R557" s="18"/>
      <c r="S557" s="18"/>
      <c r="T557" s="18"/>
      <c r="U557" s="18"/>
      <c r="V557" s="18"/>
      <c r="W557" s="18"/>
      <c r="X557" s="18"/>
      <c r="Y557" s="18"/>
      <c r="Z557" s="18"/>
      <c r="AA557" s="18"/>
    </row>
    <row r="558" spans="1:27" ht="112.5" customHeight="1">
      <c r="A558" s="18"/>
      <c r="B558" s="15"/>
      <c r="C558" s="15"/>
      <c r="D558" s="187"/>
      <c r="E558" s="192"/>
      <c r="F558" s="15"/>
      <c r="G558" s="15"/>
      <c r="H558" s="15"/>
      <c r="I558" s="92"/>
      <c r="J558" s="18"/>
      <c r="K558" s="18"/>
      <c r="L558" s="18"/>
      <c r="M558" s="18"/>
      <c r="N558" s="18"/>
      <c r="O558" s="18"/>
      <c r="P558" s="18"/>
      <c r="Q558" s="18"/>
      <c r="R558" s="18"/>
      <c r="S558" s="18"/>
      <c r="T558" s="18"/>
      <c r="U558" s="18"/>
      <c r="V558" s="18"/>
      <c r="W558" s="18"/>
      <c r="X558" s="18"/>
      <c r="Y558" s="18"/>
      <c r="Z558" s="18"/>
      <c r="AA558" s="18"/>
    </row>
    <row r="559" spans="1:27" ht="112.5" customHeight="1">
      <c r="A559" s="18"/>
      <c r="B559" s="15"/>
      <c r="C559" s="15"/>
      <c r="D559" s="187"/>
      <c r="E559" s="192"/>
      <c r="F559" s="15"/>
      <c r="G559" s="15"/>
      <c r="H559" s="15"/>
      <c r="I559" s="92"/>
      <c r="J559" s="18"/>
      <c r="K559" s="18"/>
      <c r="L559" s="18"/>
      <c r="M559" s="18"/>
      <c r="N559" s="18"/>
      <c r="O559" s="18"/>
      <c r="P559" s="18"/>
      <c r="Q559" s="18"/>
      <c r="R559" s="18"/>
      <c r="S559" s="18"/>
      <c r="T559" s="18"/>
      <c r="U559" s="18"/>
      <c r="V559" s="18"/>
      <c r="W559" s="18"/>
      <c r="X559" s="18"/>
      <c r="Y559" s="18"/>
      <c r="Z559" s="18"/>
      <c r="AA559" s="18"/>
    </row>
    <row r="560" spans="1:27" ht="112.5" customHeight="1">
      <c r="A560" s="18"/>
      <c r="B560" s="15"/>
      <c r="C560" s="15"/>
      <c r="D560" s="187"/>
      <c r="E560" s="192"/>
      <c r="F560" s="15"/>
      <c r="G560" s="15"/>
      <c r="H560" s="15"/>
      <c r="I560" s="92"/>
      <c r="J560" s="18"/>
      <c r="K560" s="18"/>
      <c r="L560" s="18"/>
      <c r="M560" s="18"/>
      <c r="N560" s="18"/>
      <c r="O560" s="18"/>
      <c r="P560" s="18"/>
      <c r="Q560" s="18"/>
      <c r="R560" s="18"/>
      <c r="S560" s="18"/>
      <c r="T560" s="18"/>
      <c r="U560" s="18"/>
      <c r="V560" s="18"/>
      <c r="W560" s="18"/>
      <c r="X560" s="18"/>
      <c r="Y560" s="18"/>
      <c r="Z560" s="18"/>
      <c r="AA560" s="18"/>
    </row>
    <row r="561" spans="1:27" ht="112.5" customHeight="1">
      <c r="A561" s="18"/>
      <c r="B561" s="15"/>
      <c r="C561" s="15"/>
      <c r="D561" s="187"/>
      <c r="E561" s="192"/>
      <c r="F561" s="15"/>
      <c r="G561" s="15"/>
      <c r="H561" s="15"/>
      <c r="I561" s="92"/>
      <c r="J561" s="18"/>
      <c r="K561" s="18"/>
      <c r="L561" s="18"/>
      <c r="M561" s="18"/>
      <c r="N561" s="18"/>
      <c r="O561" s="18"/>
      <c r="P561" s="18"/>
      <c r="Q561" s="18"/>
      <c r="R561" s="18"/>
      <c r="S561" s="18"/>
      <c r="T561" s="18"/>
      <c r="U561" s="18"/>
      <c r="V561" s="18"/>
      <c r="W561" s="18"/>
      <c r="X561" s="18"/>
      <c r="Y561" s="18"/>
      <c r="Z561" s="18"/>
      <c r="AA561" s="18"/>
    </row>
    <row r="562" spans="1:27" ht="112.5" customHeight="1">
      <c r="A562" s="18"/>
      <c r="B562" s="15"/>
      <c r="C562" s="15"/>
      <c r="D562" s="187"/>
      <c r="E562" s="192"/>
      <c r="F562" s="15"/>
      <c r="G562" s="15"/>
      <c r="H562" s="15"/>
      <c r="I562" s="92"/>
      <c r="J562" s="18"/>
      <c r="K562" s="18"/>
      <c r="L562" s="18"/>
      <c r="M562" s="18"/>
      <c r="N562" s="18"/>
      <c r="O562" s="18"/>
      <c r="P562" s="18"/>
      <c r="Q562" s="18"/>
      <c r="R562" s="18"/>
      <c r="S562" s="18"/>
      <c r="T562" s="18"/>
      <c r="U562" s="18"/>
      <c r="V562" s="18"/>
      <c r="W562" s="18"/>
      <c r="X562" s="18"/>
      <c r="Y562" s="18"/>
      <c r="Z562" s="18"/>
      <c r="AA562" s="18"/>
    </row>
    <row r="563" spans="1:27" ht="112.5" customHeight="1">
      <c r="A563" s="18"/>
      <c r="B563" s="15"/>
      <c r="C563" s="15"/>
      <c r="D563" s="187"/>
      <c r="E563" s="192"/>
      <c r="F563" s="15"/>
      <c r="G563" s="15"/>
      <c r="H563" s="15"/>
      <c r="I563" s="92"/>
      <c r="J563" s="18"/>
      <c r="K563" s="18"/>
      <c r="L563" s="18"/>
      <c r="M563" s="18"/>
      <c r="N563" s="18"/>
      <c r="O563" s="18"/>
      <c r="P563" s="18"/>
      <c r="Q563" s="18"/>
      <c r="R563" s="18"/>
      <c r="S563" s="18"/>
      <c r="T563" s="18"/>
      <c r="U563" s="18"/>
      <c r="V563" s="18"/>
      <c r="W563" s="18"/>
      <c r="X563" s="18"/>
      <c r="Y563" s="18"/>
      <c r="Z563" s="18"/>
      <c r="AA563" s="18"/>
    </row>
    <row r="564" spans="1:27" ht="112.5" customHeight="1">
      <c r="A564" s="18"/>
      <c r="B564" s="15"/>
      <c r="C564" s="15"/>
      <c r="D564" s="187"/>
      <c r="E564" s="192"/>
      <c r="F564" s="15"/>
      <c r="G564" s="15"/>
      <c r="H564" s="15"/>
      <c r="I564" s="92"/>
      <c r="J564" s="18"/>
      <c r="K564" s="18"/>
      <c r="L564" s="18"/>
      <c r="M564" s="18"/>
      <c r="N564" s="18"/>
      <c r="O564" s="18"/>
      <c r="P564" s="18"/>
      <c r="Q564" s="18"/>
      <c r="R564" s="18"/>
      <c r="S564" s="18"/>
      <c r="T564" s="18"/>
      <c r="U564" s="18"/>
      <c r="V564" s="18"/>
      <c r="W564" s="18"/>
      <c r="X564" s="18"/>
      <c r="Y564" s="18"/>
      <c r="Z564" s="18"/>
      <c r="AA564" s="18"/>
    </row>
    <row r="565" spans="1:27" ht="112.5" customHeight="1">
      <c r="A565" s="18"/>
      <c r="B565" s="15"/>
      <c r="C565" s="15"/>
      <c r="D565" s="187"/>
      <c r="E565" s="192"/>
      <c r="F565" s="15"/>
      <c r="G565" s="15"/>
      <c r="H565" s="15"/>
      <c r="I565" s="92"/>
      <c r="J565" s="18"/>
      <c r="K565" s="18"/>
      <c r="L565" s="18"/>
      <c r="M565" s="18"/>
      <c r="N565" s="18"/>
      <c r="O565" s="18"/>
      <c r="P565" s="18"/>
      <c r="Q565" s="18"/>
      <c r="R565" s="18"/>
      <c r="S565" s="18"/>
      <c r="T565" s="18"/>
      <c r="U565" s="18"/>
      <c r="V565" s="18"/>
      <c r="W565" s="18"/>
      <c r="X565" s="18"/>
      <c r="Y565" s="18"/>
      <c r="Z565" s="18"/>
      <c r="AA565" s="18"/>
    </row>
    <row r="566" spans="1:27" ht="112.5" customHeight="1">
      <c r="A566" s="18"/>
      <c r="B566" s="15"/>
      <c r="C566" s="15"/>
      <c r="D566" s="187"/>
      <c r="E566" s="192"/>
      <c r="F566" s="15"/>
      <c r="G566" s="15"/>
      <c r="H566" s="15"/>
      <c r="I566" s="92"/>
      <c r="J566" s="18"/>
      <c r="K566" s="18"/>
      <c r="L566" s="18"/>
      <c r="M566" s="18"/>
      <c r="N566" s="18"/>
      <c r="O566" s="18"/>
      <c r="P566" s="18"/>
      <c r="Q566" s="18"/>
      <c r="R566" s="18"/>
      <c r="S566" s="18"/>
      <c r="T566" s="18"/>
      <c r="U566" s="18"/>
      <c r="V566" s="18"/>
      <c r="W566" s="18"/>
      <c r="X566" s="18"/>
      <c r="Y566" s="18"/>
      <c r="Z566" s="18"/>
      <c r="AA566" s="18"/>
    </row>
    <row r="567" spans="1:27" ht="112.5" customHeight="1">
      <c r="A567" s="18"/>
      <c r="B567" s="15"/>
      <c r="C567" s="15"/>
      <c r="D567" s="187"/>
      <c r="E567" s="192"/>
      <c r="F567" s="15"/>
      <c r="G567" s="15"/>
      <c r="H567" s="15"/>
      <c r="I567" s="92"/>
      <c r="J567" s="18"/>
      <c r="K567" s="18"/>
      <c r="L567" s="18"/>
      <c r="M567" s="18"/>
      <c r="N567" s="18"/>
      <c r="O567" s="18"/>
      <c r="P567" s="18"/>
      <c r="Q567" s="18"/>
      <c r="R567" s="18"/>
      <c r="S567" s="18"/>
      <c r="T567" s="18"/>
      <c r="U567" s="18"/>
      <c r="V567" s="18"/>
      <c r="W567" s="18"/>
      <c r="X567" s="18"/>
      <c r="Y567" s="18"/>
      <c r="Z567" s="18"/>
      <c r="AA567" s="18"/>
    </row>
    <row r="568" spans="1:27" ht="112.5" customHeight="1">
      <c r="A568" s="18"/>
      <c r="B568" s="15"/>
      <c r="C568" s="15"/>
      <c r="D568" s="187"/>
      <c r="E568" s="192"/>
      <c r="F568" s="15"/>
      <c r="G568" s="15"/>
      <c r="H568" s="15"/>
      <c r="I568" s="92"/>
      <c r="J568" s="18"/>
      <c r="K568" s="18"/>
      <c r="L568" s="18"/>
      <c r="M568" s="18"/>
      <c r="N568" s="18"/>
      <c r="O568" s="18"/>
      <c r="P568" s="18"/>
      <c r="Q568" s="18"/>
      <c r="R568" s="18"/>
      <c r="S568" s="18"/>
      <c r="T568" s="18"/>
      <c r="U568" s="18"/>
      <c r="V568" s="18"/>
      <c r="W568" s="18"/>
      <c r="X568" s="18"/>
      <c r="Y568" s="18"/>
      <c r="Z568" s="18"/>
      <c r="AA568" s="18"/>
    </row>
    <row r="569" spans="1:27" ht="112.5" customHeight="1">
      <c r="A569" s="18"/>
      <c r="B569" s="15"/>
      <c r="C569" s="15"/>
      <c r="D569" s="187"/>
      <c r="E569" s="192"/>
      <c r="F569" s="15"/>
      <c r="G569" s="15"/>
      <c r="H569" s="15"/>
      <c r="I569" s="92"/>
      <c r="J569" s="18"/>
      <c r="K569" s="18"/>
      <c r="L569" s="18"/>
      <c r="M569" s="18"/>
      <c r="N569" s="18"/>
      <c r="O569" s="18"/>
      <c r="P569" s="18"/>
      <c r="Q569" s="18"/>
      <c r="R569" s="18"/>
      <c r="S569" s="18"/>
      <c r="T569" s="18"/>
      <c r="U569" s="18"/>
      <c r="V569" s="18"/>
      <c r="W569" s="18"/>
      <c r="X569" s="18"/>
      <c r="Y569" s="18"/>
      <c r="Z569" s="18"/>
      <c r="AA569" s="18"/>
    </row>
    <row r="570" spans="1:27" ht="112.5" customHeight="1">
      <c r="A570" s="18"/>
      <c r="B570" s="15"/>
      <c r="C570" s="15"/>
      <c r="D570" s="187"/>
      <c r="E570" s="192"/>
      <c r="F570" s="15"/>
      <c r="G570" s="15"/>
      <c r="H570" s="15"/>
      <c r="I570" s="92"/>
      <c r="J570" s="18"/>
      <c r="K570" s="18"/>
      <c r="L570" s="18"/>
      <c r="M570" s="18"/>
      <c r="N570" s="18"/>
      <c r="O570" s="18"/>
      <c r="P570" s="18"/>
      <c r="Q570" s="18"/>
      <c r="R570" s="18"/>
      <c r="S570" s="18"/>
      <c r="T570" s="18"/>
      <c r="U570" s="18"/>
      <c r="V570" s="18"/>
      <c r="W570" s="18"/>
      <c r="X570" s="18"/>
      <c r="Y570" s="18"/>
      <c r="Z570" s="18"/>
      <c r="AA570" s="18"/>
    </row>
    <row r="571" spans="1:27" ht="112.5" customHeight="1">
      <c r="A571" s="18"/>
      <c r="B571" s="15"/>
      <c r="C571" s="15"/>
      <c r="D571" s="187"/>
      <c r="E571" s="192"/>
      <c r="F571" s="15"/>
      <c r="G571" s="15"/>
      <c r="H571" s="15"/>
      <c r="I571" s="92"/>
      <c r="J571" s="18"/>
      <c r="K571" s="18"/>
      <c r="L571" s="18"/>
      <c r="M571" s="18"/>
      <c r="N571" s="18"/>
      <c r="O571" s="18"/>
      <c r="P571" s="18"/>
      <c r="Q571" s="18"/>
      <c r="R571" s="18"/>
      <c r="S571" s="18"/>
      <c r="T571" s="18"/>
      <c r="U571" s="18"/>
      <c r="V571" s="18"/>
      <c r="W571" s="18"/>
      <c r="X571" s="18"/>
      <c r="Y571" s="18"/>
      <c r="Z571" s="18"/>
      <c r="AA571" s="18"/>
    </row>
    <row r="572" spans="1:27" ht="112.5" customHeight="1">
      <c r="A572" s="18"/>
      <c r="B572" s="15"/>
      <c r="C572" s="15"/>
      <c r="D572" s="187"/>
      <c r="E572" s="192"/>
      <c r="F572" s="15"/>
      <c r="G572" s="15"/>
      <c r="H572" s="15"/>
      <c r="I572" s="92"/>
      <c r="J572" s="18"/>
      <c r="K572" s="18"/>
      <c r="L572" s="18"/>
      <c r="M572" s="18"/>
      <c r="N572" s="18"/>
      <c r="O572" s="18"/>
      <c r="P572" s="18"/>
      <c r="Q572" s="18"/>
      <c r="R572" s="18"/>
      <c r="S572" s="18"/>
      <c r="T572" s="18"/>
      <c r="U572" s="18"/>
      <c r="V572" s="18"/>
      <c r="W572" s="18"/>
      <c r="X572" s="18"/>
      <c r="Y572" s="18"/>
      <c r="Z572" s="18"/>
      <c r="AA572" s="18"/>
    </row>
    <row r="573" spans="1:27" ht="112.5" customHeight="1">
      <c r="A573" s="18"/>
      <c r="B573" s="15"/>
      <c r="C573" s="15"/>
      <c r="D573" s="187"/>
      <c r="E573" s="192"/>
      <c r="F573" s="15"/>
      <c r="G573" s="15"/>
      <c r="H573" s="15"/>
      <c r="I573" s="92"/>
      <c r="J573" s="18"/>
      <c r="K573" s="18"/>
      <c r="L573" s="18"/>
      <c r="M573" s="18"/>
      <c r="N573" s="18"/>
      <c r="O573" s="18"/>
      <c r="P573" s="18"/>
      <c r="Q573" s="18"/>
      <c r="R573" s="18"/>
      <c r="S573" s="18"/>
      <c r="T573" s="18"/>
      <c r="U573" s="18"/>
      <c r="V573" s="18"/>
      <c r="W573" s="18"/>
      <c r="X573" s="18"/>
      <c r="Y573" s="18"/>
      <c r="Z573" s="18"/>
      <c r="AA573" s="18"/>
    </row>
    <row r="574" spans="1:27" ht="112.5" customHeight="1">
      <c r="A574" s="18"/>
      <c r="B574" s="15"/>
      <c r="C574" s="15"/>
      <c r="D574" s="187"/>
      <c r="E574" s="192"/>
      <c r="F574" s="15"/>
      <c r="G574" s="15"/>
      <c r="H574" s="15"/>
      <c r="I574" s="92"/>
      <c r="J574" s="18"/>
      <c r="K574" s="18"/>
      <c r="L574" s="18"/>
      <c r="M574" s="18"/>
      <c r="N574" s="18"/>
      <c r="O574" s="18"/>
      <c r="P574" s="18"/>
      <c r="Q574" s="18"/>
      <c r="R574" s="18"/>
      <c r="S574" s="18"/>
      <c r="T574" s="18"/>
      <c r="U574" s="18"/>
      <c r="V574" s="18"/>
      <c r="W574" s="18"/>
      <c r="X574" s="18"/>
      <c r="Y574" s="18"/>
      <c r="Z574" s="18"/>
      <c r="AA574" s="18"/>
    </row>
    <row r="575" spans="1:27" ht="112.5" customHeight="1">
      <c r="A575" s="18"/>
      <c r="B575" s="15"/>
      <c r="C575" s="15"/>
      <c r="D575" s="187"/>
      <c r="E575" s="192"/>
      <c r="F575" s="15"/>
      <c r="G575" s="15"/>
      <c r="H575" s="15"/>
      <c r="I575" s="92"/>
      <c r="J575" s="18"/>
      <c r="K575" s="18"/>
      <c r="L575" s="18"/>
      <c r="M575" s="18"/>
      <c r="N575" s="18"/>
      <c r="O575" s="18"/>
      <c r="P575" s="18"/>
      <c r="Q575" s="18"/>
      <c r="R575" s="18"/>
      <c r="S575" s="18"/>
      <c r="T575" s="18"/>
      <c r="U575" s="18"/>
      <c r="V575" s="18"/>
      <c r="W575" s="18"/>
      <c r="X575" s="18"/>
      <c r="Y575" s="18"/>
      <c r="Z575" s="18"/>
      <c r="AA575" s="18"/>
    </row>
    <row r="576" spans="1:27" ht="112.5" customHeight="1">
      <c r="A576" s="18"/>
      <c r="B576" s="15"/>
      <c r="C576" s="15"/>
      <c r="D576" s="187"/>
      <c r="E576" s="192"/>
      <c r="F576" s="15"/>
      <c r="G576" s="15"/>
      <c r="H576" s="15"/>
      <c r="I576" s="92"/>
      <c r="J576" s="18"/>
      <c r="K576" s="18"/>
      <c r="L576" s="18"/>
      <c r="M576" s="18"/>
      <c r="N576" s="18"/>
      <c r="O576" s="18"/>
      <c r="P576" s="18"/>
      <c r="Q576" s="18"/>
      <c r="R576" s="18"/>
      <c r="S576" s="18"/>
      <c r="T576" s="18"/>
      <c r="U576" s="18"/>
      <c r="V576" s="18"/>
      <c r="W576" s="18"/>
      <c r="X576" s="18"/>
      <c r="Y576" s="18"/>
      <c r="Z576" s="18"/>
      <c r="AA576" s="18"/>
    </row>
    <row r="577" spans="1:27" ht="112.5" customHeight="1">
      <c r="A577" s="18"/>
      <c r="B577" s="15"/>
      <c r="C577" s="15"/>
      <c r="D577" s="187"/>
      <c r="E577" s="192"/>
      <c r="F577" s="15"/>
      <c r="G577" s="15"/>
      <c r="H577" s="15"/>
      <c r="I577" s="92"/>
      <c r="J577" s="18"/>
      <c r="K577" s="18"/>
      <c r="L577" s="18"/>
      <c r="M577" s="18"/>
      <c r="N577" s="18"/>
      <c r="O577" s="18"/>
      <c r="P577" s="18"/>
      <c r="Q577" s="18"/>
      <c r="R577" s="18"/>
      <c r="S577" s="18"/>
      <c r="T577" s="18"/>
      <c r="U577" s="18"/>
      <c r="V577" s="18"/>
      <c r="W577" s="18"/>
      <c r="X577" s="18"/>
      <c r="Y577" s="18"/>
      <c r="Z577" s="18"/>
      <c r="AA577" s="18"/>
    </row>
    <row r="578" spans="1:27" ht="112.5" customHeight="1">
      <c r="A578" s="18"/>
      <c r="B578" s="15"/>
      <c r="C578" s="15"/>
      <c r="D578" s="187"/>
      <c r="E578" s="192"/>
      <c r="F578" s="15"/>
      <c r="G578" s="15"/>
      <c r="H578" s="15"/>
      <c r="I578" s="92"/>
      <c r="J578" s="18"/>
      <c r="K578" s="18"/>
      <c r="L578" s="18"/>
      <c r="M578" s="18"/>
      <c r="N578" s="18"/>
      <c r="O578" s="18"/>
      <c r="P578" s="18"/>
      <c r="Q578" s="18"/>
      <c r="R578" s="18"/>
      <c r="S578" s="18"/>
      <c r="T578" s="18"/>
      <c r="U578" s="18"/>
      <c r="V578" s="18"/>
      <c r="W578" s="18"/>
      <c r="X578" s="18"/>
      <c r="Y578" s="18"/>
      <c r="Z578" s="18"/>
      <c r="AA578" s="18"/>
    </row>
    <row r="579" spans="1:27" ht="112.5" customHeight="1">
      <c r="A579" s="18"/>
      <c r="B579" s="15"/>
      <c r="C579" s="15"/>
      <c r="D579" s="187"/>
      <c r="E579" s="192"/>
      <c r="F579" s="15"/>
      <c r="G579" s="15"/>
      <c r="H579" s="15"/>
      <c r="I579" s="92"/>
      <c r="J579" s="18"/>
      <c r="K579" s="18"/>
      <c r="L579" s="18"/>
      <c r="M579" s="18"/>
      <c r="N579" s="18"/>
      <c r="O579" s="18"/>
      <c r="P579" s="18"/>
      <c r="Q579" s="18"/>
      <c r="R579" s="18"/>
      <c r="S579" s="18"/>
      <c r="T579" s="18"/>
      <c r="U579" s="18"/>
      <c r="V579" s="18"/>
      <c r="W579" s="18"/>
      <c r="X579" s="18"/>
      <c r="Y579" s="18"/>
      <c r="Z579" s="18"/>
      <c r="AA579" s="18"/>
    </row>
    <row r="580" spans="1:27" ht="112.5" customHeight="1">
      <c r="A580" s="18"/>
      <c r="B580" s="15"/>
      <c r="C580" s="15"/>
      <c r="D580" s="187"/>
      <c r="E580" s="192"/>
      <c r="F580" s="15"/>
      <c r="G580" s="15"/>
      <c r="H580" s="15"/>
      <c r="I580" s="92"/>
      <c r="J580" s="18"/>
      <c r="K580" s="18"/>
      <c r="L580" s="18"/>
      <c r="M580" s="18"/>
      <c r="N580" s="18"/>
      <c r="O580" s="18"/>
      <c r="P580" s="18"/>
      <c r="Q580" s="18"/>
      <c r="R580" s="18"/>
      <c r="S580" s="18"/>
      <c r="T580" s="18"/>
      <c r="U580" s="18"/>
      <c r="V580" s="18"/>
      <c r="W580" s="18"/>
      <c r="X580" s="18"/>
      <c r="Y580" s="18"/>
      <c r="Z580" s="18"/>
      <c r="AA580" s="18"/>
    </row>
    <row r="581" spans="1:27" ht="112.5" customHeight="1">
      <c r="A581" s="18"/>
      <c r="B581" s="15"/>
      <c r="C581" s="15"/>
      <c r="D581" s="187"/>
      <c r="E581" s="192"/>
      <c r="F581" s="15"/>
      <c r="G581" s="15"/>
      <c r="H581" s="15"/>
      <c r="I581" s="92"/>
      <c r="J581" s="18"/>
      <c r="K581" s="18"/>
      <c r="L581" s="18"/>
      <c r="M581" s="18"/>
      <c r="N581" s="18"/>
      <c r="O581" s="18"/>
      <c r="P581" s="18"/>
      <c r="Q581" s="18"/>
      <c r="R581" s="18"/>
      <c r="S581" s="18"/>
      <c r="T581" s="18"/>
      <c r="U581" s="18"/>
      <c r="V581" s="18"/>
      <c r="W581" s="18"/>
      <c r="X581" s="18"/>
      <c r="Y581" s="18"/>
      <c r="Z581" s="18"/>
      <c r="AA581" s="18"/>
    </row>
    <row r="582" spans="1:27" ht="112.5" customHeight="1">
      <c r="A582" s="18"/>
      <c r="B582" s="15"/>
      <c r="C582" s="15"/>
      <c r="D582" s="187"/>
      <c r="E582" s="192"/>
      <c r="F582" s="15"/>
      <c r="G582" s="15"/>
      <c r="H582" s="15"/>
      <c r="I582" s="92"/>
      <c r="J582" s="18"/>
      <c r="K582" s="18"/>
      <c r="L582" s="18"/>
      <c r="M582" s="18"/>
      <c r="N582" s="18"/>
      <c r="O582" s="18"/>
      <c r="P582" s="18"/>
      <c r="Q582" s="18"/>
      <c r="R582" s="18"/>
      <c r="S582" s="18"/>
      <c r="T582" s="18"/>
      <c r="U582" s="18"/>
      <c r="V582" s="18"/>
      <c r="W582" s="18"/>
      <c r="X582" s="18"/>
      <c r="Y582" s="18"/>
      <c r="Z582" s="18"/>
      <c r="AA582" s="18"/>
    </row>
    <row r="583" spans="1:27" ht="112.5" customHeight="1">
      <c r="A583" s="18"/>
      <c r="B583" s="15"/>
      <c r="C583" s="15"/>
      <c r="D583" s="187"/>
      <c r="E583" s="192"/>
      <c r="F583" s="15"/>
      <c r="G583" s="15"/>
      <c r="H583" s="15"/>
      <c r="I583" s="92"/>
      <c r="J583" s="18"/>
      <c r="K583" s="18"/>
      <c r="L583" s="18"/>
      <c r="M583" s="18"/>
      <c r="N583" s="18"/>
      <c r="O583" s="18"/>
      <c r="P583" s="18"/>
      <c r="Q583" s="18"/>
      <c r="R583" s="18"/>
      <c r="S583" s="18"/>
      <c r="T583" s="18"/>
      <c r="U583" s="18"/>
      <c r="V583" s="18"/>
      <c r="W583" s="18"/>
      <c r="X583" s="18"/>
      <c r="Y583" s="18"/>
      <c r="Z583" s="18"/>
      <c r="AA583" s="18"/>
    </row>
    <row r="584" spans="1:27" ht="112.5" customHeight="1">
      <c r="A584" s="18"/>
      <c r="B584" s="15"/>
      <c r="C584" s="15"/>
      <c r="D584" s="187"/>
      <c r="E584" s="192"/>
      <c r="F584" s="15"/>
      <c r="G584" s="15"/>
      <c r="H584" s="15"/>
      <c r="I584" s="92"/>
      <c r="J584" s="18"/>
      <c r="K584" s="18"/>
      <c r="L584" s="18"/>
      <c r="M584" s="18"/>
      <c r="N584" s="18"/>
      <c r="O584" s="18"/>
      <c r="P584" s="18"/>
      <c r="Q584" s="18"/>
      <c r="R584" s="18"/>
      <c r="S584" s="18"/>
      <c r="T584" s="18"/>
      <c r="U584" s="18"/>
      <c r="V584" s="18"/>
      <c r="W584" s="18"/>
      <c r="X584" s="18"/>
      <c r="Y584" s="18"/>
      <c r="Z584" s="18"/>
      <c r="AA584" s="18"/>
    </row>
    <row r="585" spans="1:27" ht="112.5" customHeight="1">
      <c r="A585" s="18"/>
      <c r="B585" s="15"/>
      <c r="C585" s="15"/>
      <c r="D585" s="187"/>
      <c r="E585" s="192"/>
      <c r="F585" s="15"/>
      <c r="G585" s="15"/>
      <c r="H585" s="15"/>
      <c r="I585" s="92"/>
      <c r="J585" s="18"/>
      <c r="K585" s="18"/>
      <c r="L585" s="18"/>
      <c r="M585" s="18"/>
      <c r="N585" s="18"/>
      <c r="O585" s="18"/>
      <c r="P585" s="18"/>
      <c r="Q585" s="18"/>
      <c r="R585" s="18"/>
      <c r="S585" s="18"/>
      <c r="T585" s="18"/>
      <c r="U585" s="18"/>
      <c r="V585" s="18"/>
      <c r="W585" s="18"/>
      <c r="X585" s="18"/>
      <c r="Y585" s="18"/>
      <c r="Z585" s="18"/>
      <c r="AA585" s="18"/>
    </row>
    <row r="586" spans="1:27" ht="112.5" customHeight="1">
      <c r="A586" s="18"/>
      <c r="B586" s="15"/>
      <c r="C586" s="15"/>
      <c r="D586" s="187"/>
      <c r="E586" s="192"/>
      <c r="F586" s="15"/>
      <c r="G586" s="15"/>
      <c r="H586" s="15"/>
      <c r="I586" s="92"/>
      <c r="J586" s="18"/>
      <c r="K586" s="18"/>
      <c r="L586" s="18"/>
      <c r="M586" s="18"/>
      <c r="N586" s="18"/>
      <c r="O586" s="18"/>
      <c r="P586" s="18"/>
      <c r="Q586" s="18"/>
      <c r="R586" s="18"/>
      <c r="S586" s="18"/>
      <c r="T586" s="18"/>
      <c r="U586" s="18"/>
      <c r="V586" s="18"/>
      <c r="W586" s="18"/>
      <c r="X586" s="18"/>
      <c r="Y586" s="18"/>
      <c r="Z586" s="18"/>
      <c r="AA586" s="18"/>
    </row>
    <row r="587" spans="1:27" ht="112.5" customHeight="1">
      <c r="A587" s="18"/>
      <c r="B587" s="15"/>
      <c r="C587" s="15"/>
      <c r="D587" s="187"/>
      <c r="E587" s="192"/>
      <c r="F587" s="15"/>
      <c r="G587" s="15"/>
      <c r="H587" s="15"/>
      <c r="I587" s="92"/>
      <c r="J587" s="18"/>
      <c r="K587" s="18"/>
      <c r="L587" s="18"/>
      <c r="M587" s="18"/>
      <c r="N587" s="18"/>
      <c r="O587" s="18"/>
      <c r="P587" s="18"/>
      <c r="Q587" s="18"/>
      <c r="R587" s="18"/>
      <c r="S587" s="18"/>
      <c r="T587" s="18"/>
      <c r="U587" s="18"/>
      <c r="V587" s="18"/>
      <c r="W587" s="18"/>
      <c r="X587" s="18"/>
      <c r="Y587" s="18"/>
      <c r="Z587" s="18"/>
      <c r="AA587" s="18"/>
    </row>
    <row r="588" spans="1:27" ht="112.5" customHeight="1">
      <c r="A588" s="18"/>
      <c r="B588" s="15"/>
      <c r="C588" s="15"/>
      <c r="D588" s="187"/>
      <c r="E588" s="192"/>
      <c r="F588" s="15"/>
      <c r="G588" s="15"/>
      <c r="H588" s="15"/>
      <c r="I588" s="92"/>
      <c r="J588" s="18"/>
      <c r="K588" s="18"/>
      <c r="L588" s="18"/>
      <c r="M588" s="18"/>
      <c r="N588" s="18"/>
      <c r="O588" s="18"/>
      <c r="P588" s="18"/>
      <c r="Q588" s="18"/>
      <c r="R588" s="18"/>
      <c r="S588" s="18"/>
      <c r="T588" s="18"/>
      <c r="U588" s="18"/>
      <c r="V588" s="18"/>
      <c r="W588" s="18"/>
      <c r="X588" s="18"/>
      <c r="Y588" s="18"/>
      <c r="Z588" s="18"/>
      <c r="AA588" s="18"/>
    </row>
    <row r="589" spans="1:27" ht="112.5" customHeight="1">
      <c r="A589" s="18"/>
      <c r="B589" s="15"/>
      <c r="C589" s="15"/>
      <c r="D589" s="187"/>
      <c r="E589" s="192"/>
      <c r="F589" s="15"/>
      <c r="G589" s="15"/>
      <c r="H589" s="15"/>
      <c r="I589" s="92"/>
      <c r="J589" s="18"/>
      <c r="K589" s="18"/>
      <c r="L589" s="18"/>
      <c r="M589" s="18"/>
      <c r="N589" s="18"/>
      <c r="O589" s="18"/>
      <c r="P589" s="18"/>
      <c r="Q589" s="18"/>
      <c r="R589" s="18"/>
      <c r="S589" s="18"/>
      <c r="T589" s="18"/>
      <c r="U589" s="18"/>
      <c r="V589" s="18"/>
      <c r="W589" s="18"/>
      <c r="X589" s="18"/>
      <c r="Y589" s="18"/>
      <c r="Z589" s="18"/>
      <c r="AA589" s="18"/>
    </row>
    <row r="590" spans="1:27" ht="112.5" customHeight="1">
      <c r="A590" s="18"/>
      <c r="B590" s="15"/>
      <c r="C590" s="15"/>
      <c r="D590" s="187"/>
      <c r="E590" s="192"/>
      <c r="F590" s="15"/>
      <c r="G590" s="15"/>
      <c r="H590" s="15"/>
      <c r="I590" s="92"/>
      <c r="J590" s="18"/>
      <c r="K590" s="18"/>
      <c r="L590" s="18"/>
      <c r="M590" s="18"/>
      <c r="N590" s="18"/>
      <c r="O590" s="18"/>
      <c r="P590" s="18"/>
      <c r="Q590" s="18"/>
      <c r="R590" s="18"/>
      <c r="S590" s="18"/>
      <c r="T590" s="18"/>
      <c r="U590" s="18"/>
      <c r="V590" s="18"/>
      <c r="W590" s="18"/>
      <c r="X590" s="18"/>
      <c r="Y590" s="18"/>
      <c r="Z590" s="18"/>
      <c r="AA590" s="18"/>
    </row>
    <row r="591" spans="1:27" ht="112.5" customHeight="1">
      <c r="A591" s="18"/>
      <c r="B591" s="15"/>
      <c r="C591" s="15"/>
      <c r="D591" s="187"/>
      <c r="E591" s="192"/>
      <c r="F591" s="15"/>
      <c r="G591" s="15"/>
      <c r="H591" s="15"/>
      <c r="I591" s="92"/>
      <c r="J591" s="18"/>
      <c r="K591" s="18"/>
      <c r="L591" s="18"/>
      <c r="M591" s="18"/>
      <c r="N591" s="18"/>
      <c r="O591" s="18"/>
      <c r="P591" s="18"/>
      <c r="Q591" s="18"/>
      <c r="R591" s="18"/>
      <c r="S591" s="18"/>
      <c r="T591" s="18"/>
      <c r="U591" s="18"/>
      <c r="V591" s="18"/>
      <c r="W591" s="18"/>
      <c r="X591" s="18"/>
      <c r="Y591" s="18"/>
      <c r="Z591" s="18"/>
      <c r="AA591" s="18"/>
    </row>
    <row r="592" spans="1:27" ht="112.5" customHeight="1">
      <c r="A592" s="18"/>
      <c r="B592" s="15"/>
      <c r="C592" s="15"/>
      <c r="D592" s="187"/>
      <c r="E592" s="192"/>
      <c r="F592" s="15"/>
      <c r="G592" s="15"/>
      <c r="H592" s="15"/>
      <c r="I592" s="92"/>
      <c r="J592" s="18"/>
      <c r="K592" s="18"/>
      <c r="L592" s="18"/>
      <c r="M592" s="18"/>
      <c r="N592" s="18"/>
      <c r="O592" s="18"/>
      <c r="P592" s="18"/>
      <c r="Q592" s="18"/>
      <c r="R592" s="18"/>
      <c r="S592" s="18"/>
      <c r="T592" s="18"/>
      <c r="U592" s="18"/>
      <c r="V592" s="18"/>
      <c r="W592" s="18"/>
      <c r="X592" s="18"/>
      <c r="Y592" s="18"/>
      <c r="Z592" s="18"/>
      <c r="AA592" s="18"/>
    </row>
    <row r="593" spans="1:27" ht="112.5" customHeight="1">
      <c r="A593" s="18"/>
      <c r="B593" s="15"/>
      <c r="C593" s="15"/>
      <c r="D593" s="187"/>
      <c r="E593" s="192"/>
      <c r="F593" s="15"/>
      <c r="G593" s="15"/>
      <c r="H593" s="15"/>
      <c r="I593" s="92"/>
      <c r="J593" s="18"/>
      <c r="K593" s="18"/>
      <c r="L593" s="18"/>
      <c r="M593" s="18"/>
      <c r="N593" s="18"/>
      <c r="O593" s="18"/>
      <c r="P593" s="18"/>
      <c r="Q593" s="18"/>
      <c r="R593" s="18"/>
      <c r="S593" s="18"/>
      <c r="T593" s="18"/>
      <c r="U593" s="18"/>
      <c r="V593" s="18"/>
      <c r="W593" s="18"/>
      <c r="X593" s="18"/>
      <c r="Y593" s="18"/>
      <c r="Z593" s="18"/>
      <c r="AA593" s="18"/>
    </row>
    <row r="594" spans="1:27" ht="112.5" customHeight="1">
      <c r="A594" s="18"/>
      <c r="B594" s="15"/>
      <c r="C594" s="15"/>
      <c r="D594" s="187"/>
      <c r="E594" s="192"/>
      <c r="F594" s="15"/>
      <c r="G594" s="15"/>
      <c r="H594" s="15"/>
      <c r="I594" s="92"/>
      <c r="J594" s="18"/>
      <c r="K594" s="18"/>
      <c r="L594" s="18"/>
      <c r="M594" s="18"/>
      <c r="N594" s="18"/>
      <c r="O594" s="18"/>
      <c r="P594" s="18"/>
      <c r="Q594" s="18"/>
      <c r="R594" s="18"/>
      <c r="S594" s="18"/>
      <c r="T594" s="18"/>
      <c r="U594" s="18"/>
      <c r="V594" s="18"/>
      <c r="W594" s="18"/>
      <c r="X594" s="18"/>
      <c r="Y594" s="18"/>
      <c r="Z594" s="18"/>
      <c r="AA594" s="18"/>
    </row>
    <row r="595" spans="1:27" ht="112.5" customHeight="1">
      <c r="A595" s="18"/>
      <c r="B595" s="15"/>
      <c r="C595" s="15"/>
      <c r="D595" s="187"/>
      <c r="E595" s="192"/>
      <c r="F595" s="15"/>
      <c r="G595" s="15"/>
      <c r="H595" s="15"/>
      <c r="I595" s="92"/>
      <c r="J595" s="18"/>
      <c r="K595" s="18"/>
      <c r="L595" s="18"/>
      <c r="M595" s="18"/>
      <c r="N595" s="18"/>
      <c r="O595" s="18"/>
      <c r="P595" s="18"/>
      <c r="Q595" s="18"/>
      <c r="R595" s="18"/>
      <c r="S595" s="18"/>
      <c r="T595" s="18"/>
      <c r="U595" s="18"/>
      <c r="V595" s="18"/>
      <c r="W595" s="18"/>
      <c r="X595" s="18"/>
      <c r="Y595" s="18"/>
      <c r="Z595" s="18"/>
      <c r="AA595" s="18"/>
    </row>
    <row r="596" spans="1:27" ht="112.5" customHeight="1">
      <c r="A596" s="18"/>
      <c r="B596" s="15"/>
      <c r="C596" s="15"/>
      <c r="D596" s="187"/>
      <c r="E596" s="192"/>
      <c r="F596" s="15"/>
      <c r="G596" s="15"/>
      <c r="H596" s="15"/>
      <c r="I596" s="92"/>
      <c r="J596" s="18"/>
      <c r="K596" s="18"/>
      <c r="L596" s="18"/>
      <c r="M596" s="18"/>
      <c r="N596" s="18"/>
      <c r="O596" s="18"/>
      <c r="P596" s="18"/>
      <c r="Q596" s="18"/>
      <c r="R596" s="18"/>
      <c r="S596" s="18"/>
      <c r="T596" s="18"/>
      <c r="U596" s="18"/>
      <c r="V596" s="18"/>
      <c r="W596" s="18"/>
      <c r="X596" s="18"/>
      <c r="Y596" s="18"/>
      <c r="Z596" s="18"/>
      <c r="AA596" s="18"/>
    </row>
    <row r="597" spans="1:27" ht="112.5" customHeight="1">
      <c r="A597" s="18"/>
      <c r="B597" s="15"/>
      <c r="C597" s="15"/>
      <c r="D597" s="187"/>
      <c r="E597" s="192"/>
      <c r="F597" s="15"/>
      <c r="G597" s="15"/>
      <c r="H597" s="15"/>
      <c r="I597" s="92"/>
      <c r="J597" s="18"/>
      <c r="K597" s="18"/>
      <c r="L597" s="18"/>
      <c r="M597" s="18"/>
      <c r="N597" s="18"/>
      <c r="O597" s="18"/>
      <c r="P597" s="18"/>
      <c r="Q597" s="18"/>
      <c r="R597" s="18"/>
      <c r="S597" s="18"/>
      <c r="T597" s="18"/>
      <c r="U597" s="18"/>
      <c r="V597" s="18"/>
      <c r="W597" s="18"/>
      <c r="X597" s="18"/>
      <c r="Y597" s="18"/>
      <c r="Z597" s="18"/>
      <c r="AA597" s="18"/>
    </row>
    <row r="598" spans="1:27" ht="112.5" customHeight="1">
      <c r="A598" s="18"/>
      <c r="B598" s="15"/>
      <c r="C598" s="15"/>
      <c r="D598" s="187"/>
      <c r="E598" s="192"/>
      <c r="F598" s="15"/>
      <c r="G598" s="15"/>
      <c r="H598" s="15"/>
      <c r="I598" s="92"/>
      <c r="J598" s="18"/>
      <c r="K598" s="18"/>
      <c r="L598" s="18"/>
      <c r="M598" s="18"/>
      <c r="N598" s="18"/>
      <c r="O598" s="18"/>
      <c r="P598" s="18"/>
      <c r="Q598" s="18"/>
      <c r="R598" s="18"/>
      <c r="S598" s="18"/>
      <c r="T598" s="18"/>
      <c r="U598" s="18"/>
      <c r="V598" s="18"/>
      <c r="W598" s="18"/>
      <c r="X598" s="18"/>
      <c r="Y598" s="18"/>
      <c r="Z598" s="18"/>
      <c r="AA598" s="18"/>
    </row>
    <row r="599" spans="1:27" ht="112.5" customHeight="1">
      <c r="A599" s="18"/>
      <c r="B599" s="15"/>
      <c r="C599" s="15"/>
      <c r="D599" s="187"/>
      <c r="E599" s="192"/>
      <c r="F599" s="15"/>
      <c r="G599" s="15"/>
      <c r="H599" s="15"/>
      <c r="I599" s="92"/>
      <c r="J599" s="18"/>
      <c r="K599" s="18"/>
      <c r="L599" s="18"/>
      <c r="M599" s="18"/>
      <c r="N599" s="18"/>
      <c r="O599" s="18"/>
      <c r="P599" s="18"/>
      <c r="Q599" s="18"/>
      <c r="R599" s="18"/>
      <c r="S599" s="18"/>
      <c r="T599" s="18"/>
      <c r="U599" s="18"/>
      <c r="V599" s="18"/>
      <c r="W599" s="18"/>
      <c r="X599" s="18"/>
      <c r="Y599" s="18"/>
      <c r="Z599" s="18"/>
      <c r="AA599" s="18"/>
    </row>
    <row r="600" spans="1:27" ht="112.5" customHeight="1">
      <c r="A600" s="18"/>
      <c r="B600" s="15"/>
      <c r="C600" s="15"/>
      <c r="D600" s="187"/>
      <c r="E600" s="192"/>
      <c r="F600" s="15"/>
      <c r="G600" s="15"/>
      <c r="H600" s="15"/>
      <c r="I600" s="92"/>
      <c r="J600" s="18"/>
      <c r="K600" s="18"/>
      <c r="L600" s="18"/>
      <c r="M600" s="18"/>
      <c r="N600" s="18"/>
      <c r="O600" s="18"/>
      <c r="P600" s="18"/>
      <c r="Q600" s="18"/>
      <c r="R600" s="18"/>
      <c r="S600" s="18"/>
      <c r="T600" s="18"/>
      <c r="U600" s="18"/>
      <c r="V600" s="18"/>
      <c r="W600" s="18"/>
      <c r="X600" s="18"/>
      <c r="Y600" s="18"/>
      <c r="Z600" s="18"/>
      <c r="AA600" s="18"/>
    </row>
    <row r="601" spans="1:27" ht="112.5" customHeight="1">
      <c r="A601" s="18"/>
      <c r="B601" s="15"/>
      <c r="C601" s="15"/>
      <c r="D601" s="187"/>
      <c r="E601" s="192"/>
      <c r="F601" s="15"/>
      <c r="G601" s="15"/>
      <c r="H601" s="15"/>
      <c r="I601" s="92"/>
      <c r="J601" s="18"/>
      <c r="K601" s="18"/>
      <c r="L601" s="18"/>
      <c r="M601" s="18"/>
      <c r="N601" s="18"/>
      <c r="O601" s="18"/>
      <c r="P601" s="18"/>
      <c r="Q601" s="18"/>
      <c r="R601" s="18"/>
      <c r="S601" s="18"/>
      <c r="T601" s="18"/>
      <c r="U601" s="18"/>
      <c r="V601" s="18"/>
      <c r="W601" s="18"/>
      <c r="X601" s="18"/>
      <c r="Y601" s="18"/>
      <c r="Z601" s="18"/>
      <c r="AA601" s="18"/>
    </row>
    <row r="602" spans="1:27" ht="112.5" customHeight="1">
      <c r="A602" s="18"/>
      <c r="B602" s="15"/>
      <c r="C602" s="15"/>
      <c r="D602" s="187"/>
      <c r="E602" s="192"/>
      <c r="F602" s="15"/>
      <c r="G602" s="15"/>
      <c r="H602" s="15"/>
      <c r="I602" s="92"/>
      <c r="J602" s="18"/>
      <c r="K602" s="18"/>
      <c r="L602" s="18"/>
      <c r="M602" s="18"/>
      <c r="N602" s="18"/>
      <c r="O602" s="18"/>
      <c r="P602" s="18"/>
      <c r="Q602" s="18"/>
      <c r="R602" s="18"/>
      <c r="S602" s="18"/>
      <c r="T602" s="18"/>
      <c r="U602" s="18"/>
      <c r="V602" s="18"/>
      <c r="W602" s="18"/>
      <c r="X602" s="18"/>
      <c r="Y602" s="18"/>
      <c r="Z602" s="18"/>
      <c r="AA602" s="18"/>
    </row>
    <row r="603" spans="1:27" ht="112.5" customHeight="1">
      <c r="A603" s="18"/>
      <c r="B603" s="15"/>
      <c r="C603" s="15"/>
      <c r="D603" s="187"/>
      <c r="E603" s="192"/>
      <c r="F603" s="15"/>
      <c r="G603" s="15"/>
      <c r="H603" s="15"/>
      <c r="I603" s="92"/>
      <c r="J603" s="18"/>
      <c r="K603" s="18"/>
      <c r="L603" s="18"/>
      <c r="M603" s="18"/>
      <c r="N603" s="18"/>
      <c r="O603" s="18"/>
      <c r="P603" s="18"/>
      <c r="Q603" s="18"/>
      <c r="R603" s="18"/>
      <c r="S603" s="18"/>
      <c r="T603" s="18"/>
      <c r="U603" s="18"/>
      <c r="V603" s="18"/>
      <c r="W603" s="18"/>
      <c r="X603" s="18"/>
      <c r="Y603" s="18"/>
      <c r="Z603" s="18"/>
      <c r="AA603" s="18"/>
    </row>
    <row r="604" spans="1:27" ht="112.5" customHeight="1">
      <c r="A604" s="18"/>
      <c r="B604" s="15"/>
      <c r="C604" s="15"/>
      <c r="D604" s="187"/>
      <c r="E604" s="192"/>
      <c r="F604" s="15"/>
      <c r="G604" s="15"/>
      <c r="H604" s="15"/>
      <c r="I604" s="92"/>
      <c r="J604" s="18"/>
      <c r="K604" s="18"/>
      <c r="L604" s="18"/>
      <c r="M604" s="18"/>
      <c r="N604" s="18"/>
      <c r="O604" s="18"/>
      <c r="P604" s="18"/>
      <c r="Q604" s="18"/>
      <c r="R604" s="18"/>
      <c r="S604" s="18"/>
      <c r="T604" s="18"/>
      <c r="U604" s="18"/>
      <c r="V604" s="18"/>
      <c r="W604" s="18"/>
      <c r="X604" s="18"/>
      <c r="Y604" s="18"/>
      <c r="Z604" s="18"/>
      <c r="AA604" s="18"/>
    </row>
    <row r="605" spans="1:27" ht="112.5" customHeight="1">
      <c r="A605" s="18"/>
      <c r="B605" s="15"/>
      <c r="C605" s="15"/>
      <c r="D605" s="187"/>
      <c r="E605" s="192"/>
      <c r="F605" s="15"/>
      <c r="G605" s="15"/>
      <c r="H605" s="15"/>
      <c r="I605" s="92"/>
      <c r="J605" s="18"/>
      <c r="K605" s="18"/>
      <c r="L605" s="18"/>
      <c r="M605" s="18"/>
      <c r="N605" s="18"/>
      <c r="O605" s="18"/>
      <c r="P605" s="18"/>
      <c r="Q605" s="18"/>
      <c r="R605" s="18"/>
      <c r="S605" s="18"/>
      <c r="T605" s="18"/>
      <c r="U605" s="18"/>
      <c r="V605" s="18"/>
      <c r="W605" s="18"/>
      <c r="X605" s="18"/>
      <c r="Y605" s="18"/>
      <c r="Z605" s="18"/>
      <c r="AA605" s="18"/>
    </row>
    <row r="606" spans="1:27" ht="112.5" customHeight="1">
      <c r="A606" s="18"/>
      <c r="B606" s="15"/>
      <c r="C606" s="15"/>
      <c r="D606" s="187"/>
      <c r="E606" s="192"/>
      <c r="F606" s="15"/>
      <c r="G606" s="15"/>
      <c r="H606" s="15"/>
      <c r="I606" s="92"/>
      <c r="J606" s="18"/>
      <c r="K606" s="18"/>
      <c r="L606" s="18"/>
      <c r="M606" s="18"/>
      <c r="N606" s="18"/>
      <c r="O606" s="18"/>
      <c r="P606" s="18"/>
      <c r="Q606" s="18"/>
      <c r="R606" s="18"/>
      <c r="S606" s="18"/>
      <c r="T606" s="18"/>
      <c r="U606" s="18"/>
      <c r="V606" s="18"/>
      <c r="W606" s="18"/>
      <c r="X606" s="18"/>
      <c r="Y606" s="18"/>
      <c r="Z606" s="18"/>
      <c r="AA606" s="18"/>
    </row>
    <row r="607" spans="1:27" ht="112.5" customHeight="1">
      <c r="A607" s="18"/>
      <c r="B607" s="15"/>
      <c r="C607" s="15"/>
      <c r="D607" s="187"/>
      <c r="E607" s="192"/>
      <c r="F607" s="15"/>
      <c r="G607" s="15"/>
      <c r="H607" s="15"/>
      <c r="I607" s="92"/>
      <c r="J607" s="18"/>
      <c r="K607" s="18"/>
      <c r="L607" s="18"/>
      <c r="M607" s="18"/>
      <c r="N607" s="18"/>
      <c r="O607" s="18"/>
      <c r="P607" s="18"/>
      <c r="Q607" s="18"/>
      <c r="R607" s="18"/>
      <c r="S607" s="18"/>
      <c r="T607" s="18"/>
      <c r="U607" s="18"/>
      <c r="V607" s="18"/>
      <c r="W607" s="18"/>
      <c r="X607" s="18"/>
      <c r="Y607" s="18"/>
      <c r="Z607" s="18"/>
      <c r="AA607" s="18"/>
    </row>
    <row r="608" spans="1:27" ht="112.5" customHeight="1">
      <c r="A608" s="18"/>
      <c r="B608" s="15"/>
      <c r="C608" s="15"/>
      <c r="D608" s="187"/>
      <c r="E608" s="192"/>
      <c r="F608" s="15"/>
      <c r="G608" s="15"/>
      <c r="H608" s="15"/>
      <c r="I608" s="92"/>
      <c r="J608" s="18"/>
      <c r="K608" s="18"/>
      <c r="L608" s="18"/>
      <c r="M608" s="18"/>
      <c r="N608" s="18"/>
      <c r="O608" s="18"/>
      <c r="P608" s="18"/>
      <c r="Q608" s="18"/>
      <c r="R608" s="18"/>
      <c r="S608" s="18"/>
      <c r="T608" s="18"/>
      <c r="U608" s="18"/>
      <c r="V608" s="18"/>
      <c r="W608" s="18"/>
      <c r="X608" s="18"/>
      <c r="Y608" s="18"/>
      <c r="Z608" s="18"/>
      <c r="AA608" s="18"/>
    </row>
    <row r="609" spans="1:27" ht="112.5" customHeight="1">
      <c r="A609" s="18"/>
      <c r="B609" s="15"/>
      <c r="C609" s="15"/>
      <c r="D609" s="187"/>
      <c r="E609" s="192"/>
      <c r="F609" s="15"/>
      <c r="G609" s="15"/>
      <c r="H609" s="15"/>
      <c r="I609" s="92"/>
      <c r="J609" s="18"/>
      <c r="K609" s="18"/>
      <c r="L609" s="18"/>
      <c r="M609" s="18"/>
      <c r="N609" s="18"/>
      <c r="O609" s="18"/>
      <c r="P609" s="18"/>
      <c r="Q609" s="18"/>
      <c r="R609" s="18"/>
      <c r="S609" s="18"/>
      <c r="T609" s="18"/>
      <c r="U609" s="18"/>
      <c r="V609" s="18"/>
      <c r="W609" s="18"/>
      <c r="X609" s="18"/>
      <c r="Y609" s="18"/>
      <c r="Z609" s="18"/>
      <c r="AA609" s="18"/>
    </row>
    <row r="610" spans="1:27" ht="112.5" customHeight="1">
      <c r="A610" s="18"/>
      <c r="B610" s="15"/>
      <c r="C610" s="15"/>
      <c r="D610" s="187"/>
      <c r="E610" s="192"/>
      <c r="F610" s="15"/>
      <c r="G610" s="15"/>
      <c r="H610" s="15"/>
      <c r="I610" s="92"/>
      <c r="J610" s="18"/>
      <c r="K610" s="18"/>
      <c r="L610" s="18"/>
      <c r="M610" s="18"/>
      <c r="N610" s="18"/>
      <c r="O610" s="18"/>
      <c r="P610" s="18"/>
      <c r="Q610" s="18"/>
      <c r="R610" s="18"/>
      <c r="S610" s="18"/>
      <c r="T610" s="18"/>
      <c r="U610" s="18"/>
      <c r="V610" s="18"/>
      <c r="W610" s="18"/>
      <c r="X610" s="18"/>
      <c r="Y610" s="18"/>
      <c r="Z610" s="18"/>
      <c r="AA610" s="18"/>
    </row>
    <row r="611" spans="1:27" ht="112.5" customHeight="1">
      <c r="A611" s="18"/>
      <c r="B611" s="15"/>
      <c r="C611" s="15"/>
      <c r="D611" s="187"/>
      <c r="E611" s="192"/>
      <c r="F611" s="15"/>
      <c r="G611" s="15"/>
      <c r="H611" s="15"/>
      <c r="I611" s="92"/>
      <c r="J611" s="18"/>
      <c r="K611" s="18"/>
      <c r="L611" s="18"/>
      <c r="M611" s="18"/>
      <c r="N611" s="18"/>
      <c r="O611" s="18"/>
      <c r="P611" s="18"/>
      <c r="Q611" s="18"/>
      <c r="R611" s="18"/>
      <c r="S611" s="18"/>
      <c r="T611" s="18"/>
      <c r="U611" s="18"/>
      <c r="V611" s="18"/>
      <c r="W611" s="18"/>
      <c r="X611" s="18"/>
      <c r="Y611" s="18"/>
      <c r="Z611" s="18"/>
      <c r="AA611" s="18"/>
    </row>
    <row r="612" spans="1:27" ht="112.5" customHeight="1">
      <c r="A612" s="18"/>
      <c r="B612" s="15"/>
      <c r="C612" s="15"/>
      <c r="D612" s="187"/>
      <c r="E612" s="192"/>
      <c r="F612" s="15"/>
      <c r="G612" s="15"/>
      <c r="H612" s="15"/>
      <c r="I612" s="92"/>
      <c r="J612" s="18"/>
      <c r="K612" s="18"/>
      <c r="L612" s="18"/>
      <c r="M612" s="18"/>
      <c r="N612" s="18"/>
      <c r="O612" s="18"/>
      <c r="P612" s="18"/>
      <c r="Q612" s="18"/>
      <c r="R612" s="18"/>
      <c r="S612" s="18"/>
      <c r="T612" s="18"/>
      <c r="U612" s="18"/>
      <c r="V612" s="18"/>
      <c r="W612" s="18"/>
      <c r="X612" s="18"/>
      <c r="Y612" s="18"/>
      <c r="Z612" s="18"/>
      <c r="AA612" s="18"/>
    </row>
    <row r="613" spans="1:27" ht="112.5" customHeight="1">
      <c r="A613" s="18"/>
      <c r="B613" s="15"/>
      <c r="C613" s="15"/>
      <c r="D613" s="187"/>
      <c r="E613" s="192"/>
      <c r="F613" s="15"/>
      <c r="G613" s="15"/>
      <c r="H613" s="15"/>
      <c r="I613" s="92"/>
      <c r="J613" s="18"/>
      <c r="K613" s="18"/>
      <c r="L613" s="18"/>
      <c r="M613" s="18"/>
      <c r="N613" s="18"/>
      <c r="O613" s="18"/>
      <c r="P613" s="18"/>
      <c r="Q613" s="18"/>
      <c r="R613" s="18"/>
      <c r="S613" s="18"/>
      <c r="T613" s="18"/>
      <c r="U613" s="18"/>
      <c r="V613" s="18"/>
      <c r="W613" s="18"/>
      <c r="X613" s="18"/>
      <c r="Y613" s="18"/>
      <c r="Z613" s="18"/>
      <c r="AA613" s="18"/>
    </row>
    <row r="614" spans="1:27" ht="112.5" customHeight="1">
      <c r="A614" s="18"/>
      <c r="B614" s="15"/>
      <c r="C614" s="15"/>
      <c r="D614" s="187"/>
      <c r="E614" s="192"/>
      <c r="F614" s="15"/>
      <c r="G614" s="15"/>
      <c r="H614" s="15"/>
      <c r="I614" s="92"/>
      <c r="J614" s="18"/>
      <c r="K614" s="18"/>
      <c r="L614" s="18"/>
      <c r="M614" s="18"/>
      <c r="N614" s="18"/>
      <c r="O614" s="18"/>
      <c r="P614" s="18"/>
      <c r="Q614" s="18"/>
      <c r="R614" s="18"/>
      <c r="S614" s="18"/>
      <c r="T614" s="18"/>
      <c r="U614" s="18"/>
      <c r="V614" s="18"/>
      <c r="W614" s="18"/>
      <c r="X614" s="18"/>
      <c r="Y614" s="18"/>
      <c r="Z614" s="18"/>
      <c r="AA614" s="18"/>
    </row>
    <row r="615" spans="1:27" ht="112.5" customHeight="1">
      <c r="A615" s="18"/>
      <c r="B615" s="15"/>
      <c r="C615" s="15"/>
      <c r="D615" s="187"/>
      <c r="E615" s="192"/>
      <c r="F615" s="15"/>
      <c r="G615" s="15"/>
      <c r="H615" s="15"/>
      <c r="I615" s="92"/>
      <c r="J615" s="18"/>
      <c r="K615" s="18"/>
      <c r="L615" s="18"/>
      <c r="M615" s="18"/>
      <c r="N615" s="18"/>
      <c r="O615" s="18"/>
      <c r="P615" s="18"/>
      <c r="Q615" s="18"/>
      <c r="R615" s="18"/>
      <c r="S615" s="18"/>
      <c r="T615" s="18"/>
      <c r="U615" s="18"/>
      <c r="V615" s="18"/>
      <c r="W615" s="18"/>
      <c r="X615" s="18"/>
      <c r="Y615" s="18"/>
      <c r="Z615" s="18"/>
      <c r="AA615" s="18"/>
    </row>
    <row r="616" spans="1:27" ht="112.5" customHeight="1">
      <c r="A616" s="18"/>
      <c r="B616" s="15"/>
      <c r="C616" s="15"/>
      <c r="D616" s="187"/>
      <c r="E616" s="192"/>
      <c r="F616" s="15"/>
      <c r="G616" s="15"/>
      <c r="H616" s="15"/>
      <c r="I616" s="92"/>
      <c r="J616" s="18"/>
      <c r="K616" s="18"/>
      <c r="L616" s="18"/>
      <c r="M616" s="18"/>
      <c r="N616" s="18"/>
      <c r="O616" s="18"/>
      <c r="P616" s="18"/>
      <c r="Q616" s="18"/>
      <c r="R616" s="18"/>
      <c r="S616" s="18"/>
      <c r="T616" s="18"/>
      <c r="U616" s="18"/>
      <c r="V616" s="18"/>
      <c r="W616" s="18"/>
      <c r="X616" s="18"/>
      <c r="Y616" s="18"/>
      <c r="Z616" s="18"/>
      <c r="AA616" s="18"/>
    </row>
    <row r="617" spans="1:27" ht="112.5" customHeight="1">
      <c r="A617" s="18"/>
      <c r="B617" s="15"/>
      <c r="C617" s="15"/>
      <c r="D617" s="187"/>
      <c r="E617" s="192"/>
      <c r="F617" s="15"/>
      <c r="G617" s="15"/>
      <c r="H617" s="15"/>
      <c r="I617" s="92"/>
      <c r="J617" s="18"/>
      <c r="K617" s="18"/>
      <c r="L617" s="18"/>
      <c r="M617" s="18"/>
      <c r="N617" s="18"/>
      <c r="O617" s="18"/>
      <c r="P617" s="18"/>
      <c r="Q617" s="18"/>
      <c r="R617" s="18"/>
      <c r="S617" s="18"/>
      <c r="T617" s="18"/>
      <c r="U617" s="18"/>
      <c r="V617" s="18"/>
      <c r="W617" s="18"/>
      <c r="X617" s="18"/>
      <c r="Y617" s="18"/>
      <c r="Z617" s="18"/>
      <c r="AA617" s="18"/>
    </row>
    <row r="618" spans="1:27" ht="112.5" customHeight="1">
      <c r="A618" s="18"/>
      <c r="B618" s="15"/>
      <c r="C618" s="15"/>
      <c r="D618" s="187"/>
      <c r="E618" s="192"/>
      <c r="F618" s="15"/>
      <c r="G618" s="15"/>
      <c r="H618" s="15"/>
      <c r="I618" s="92"/>
      <c r="J618" s="18"/>
      <c r="K618" s="18"/>
      <c r="L618" s="18"/>
      <c r="M618" s="18"/>
      <c r="N618" s="18"/>
      <c r="O618" s="18"/>
      <c r="P618" s="18"/>
      <c r="Q618" s="18"/>
      <c r="R618" s="18"/>
      <c r="S618" s="18"/>
      <c r="T618" s="18"/>
      <c r="U618" s="18"/>
      <c r="V618" s="18"/>
      <c r="W618" s="18"/>
      <c r="X618" s="18"/>
      <c r="Y618" s="18"/>
      <c r="Z618" s="18"/>
      <c r="AA618" s="18"/>
    </row>
    <row r="619" spans="1:27" ht="112.5" customHeight="1">
      <c r="A619" s="18"/>
      <c r="B619" s="15"/>
      <c r="C619" s="15"/>
      <c r="D619" s="187"/>
      <c r="E619" s="192"/>
      <c r="F619" s="15"/>
      <c r="G619" s="15"/>
      <c r="H619" s="15"/>
      <c r="I619" s="92"/>
      <c r="J619" s="18"/>
      <c r="K619" s="18"/>
      <c r="L619" s="18"/>
      <c r="M619" s="18"/>
      <c r="N619" s="18"/>
      <c r="O619" s="18"/>
      <c r="P619" s="18"/>
      <c r="Q619" s="18"/>
      <c r="R619" s="18"/>
      <c r="S619" s="18"/>
      <c r="T619" s="18"/>
      <c r="U619" s="18"/>
      <c r="V619" s="18"/>
      <c r="W619" s="18"/>
      <c r="X619" s="18"/>
      <c r="Y619" s="18"/>
      <c r="Z619" s="18"/>
      <c r="AA619" s="18"/>
    </row>
    <row r="620" spans="1:27" ht="112.5" customHeight="1">
      <c r="A620" s="18"/>
      <c r="B620" s="15"/>
      <c r="C620" s="15"/>
      <c r="D620" s="187"/>
      <c r="E620" s="192"/>
      <c r="F620" s="15"/>
      <c r="G620" s="15"/>
      <c r="H620" s="15"/>
      <c r="I620" s="92"/>
      <c r="J620" s="18"/>
      <c r="K620" s="18"/>
      <c r="L620" s="18"/>
      <c r="M620" s="18"/>
      <c r="N620" s="18"/>
      <c r="O620" s="18"/>
      <c r="P620" s="18"/>
      <c r="Q620" s="18"/>
      <c r="R620" s="18"/>
      <c r="S620" s="18"/>
      <c r="T620" s="18"/>
      <c r="U620" s="18"/>
      <c r="V620" s="18"/>
      <c r="W620" s="18"/>
      <c r="X620" s="18"/>
      <c r="Y620" s="18"/>
      <c r="Z620" s="18"/>
      <c r="AA620" s="18"/>
    </row>
    <row r="621" spans="1:27" ht="112.5" customHeight="1">
      <c r="A621" s="18"/>
      <c r="B621" s="15"/>
      <c r="C621" s="15"/>
      <c r="D621" s="187"/>
      <c r="E621" s="192"/>
      <c r="F621" s="15"/>
      <c r="G621" s="15"/>
      <c r="H621" s="15"/>
      <c r="I621" s="92"/>
      <c r="J621" s="18"/>
      <c r="K621" s="18"/>
      <c r="L621" s="18"/>
      <c r="M621" s="18"/>
      <c r="N621" s="18"/>
      <c r="O621" s="18"/>
      <c r="P621" s="18"/>
      <c r="Q621" s="18"/>
      <c r="R621" s="18"/>
      <c r="S621" s="18"/>
      <c r="T621" s="18"/>
      <c r="U621" s="18"/>
      <c r="V621" s="18"/>
      <c r="W621" s="18"/>
      <c r="X621" s="18"/>
      <c r="Y621" s="18"/>
      <c r="Z621" s="18"/>
      <c r="AA621" s="18"/>
    </row>
    <row r="622" spans="1:27" ht="112.5" customHeight="1">
      <c r="A622" s="18"/>
      <c r="B622" s="15"/>
      <c r="C622" s="15"/>
      <c r="D622" s="187"/>
      <c r="E622" s="192"/>
      <c r="F622" s="15"/>
      <c r="G622" s="15"/>
      <c r="H622" s="15"/>
      <c r="I622" s="92"/>
      <c r="J622" s="18"/>
      <c r="K622" s="18"/>
      <c r="L622" s="18"/>
      <c r="M622" s="18"/>
      <c r="N622" s="18"/>
      <c r="O622" s="18"/>
      <c r="P622" s="18"/>
      <c r="Q622" s="18"/>
      <c r="R622" s="18"/>
      <c r="S622" s="18"/>
      <c r="T622" s="18"/>
      <c r="U622" s="18"/>
      <c r="V622" s="18"/>
      <c r="W622" s="18"/>
      <c r="X622" s="18"/>
      <c r="Y622" s="18"/>
      <c r="Z622" s="18"/>
      <c r="AA622" s="18"/>
    </row>
    <row r="623" spans="1:27" ht="112.5" customHeight="1">
      <c r="A623" s="18"/>
      <c r="B623" s="15"/>
      <c r="C623" s="15"/>
      <c r="D623" s="187"/>
      <c r="E623" s="192"/>
      <c r="F623" s="15"/>
      <c r="G623" s="15"/>
      <c r="H623" s="15"/>
      <c r="I623" s="92"/>
      <c r="J623" s="18"/>
      <c r="K623" s="18"/>
      <c r="L623" s="18"/>
      <c r="M623" s="18"/>
      <c r="N623" s="18"/>
      <c r="O623" s="18"/>
      <c r="P623" s="18"/>
      <c r="Q623" s="18"/>
      <c r="R623" s="18"/>
      <c r="S623" s="18"/>
      <c r="T623" s="18"/>
      <c r="U623" s="18"/>
      <c r="V623" s="18"/>
      <c r="W623" s="18"/>
      <c r="X623" s="18"/>
      <c r="Y623" s="18"/>
      <c r="Z623" s="18"/>
      <c r="AA623" s="18"/>
    </row>
    <row r="624" spans="1:27" ht="112.5" customHeight="1">
      <c r="A624" s="18"/>
      <c r="B624" s="15"/>
      <c r="C624" s="15"/>
      <c r="D624" s="187"/>
      <c r="E624" s="192"/>
      <c r="F624" s="15"/>
      <c r="G624" s="15"/>
      <c r="H624" s="15"/>
      <c r="I624" s="92"/>
      <c r="J624" s="18"/>
      <c r="K624" s="18"/>
      <c r="L624" s="18"/>
      <c r="M624" s="18"/>
      <c r="N624" s="18"/>
      <c r="O624" s="18"/>
      <c r="P624" s="18"/>
      <c r="Q624" s="18"/>
      <c r="R624" s="18"/>
      <c r="S624" s="18"/>
      <c r="T624" s="18"/>
      <c r="U624" s="18"/>
      <c r="V624" s="18"/>
      <c r="W624" s="18"/>
      <c r="X624" s="18"/>
      <c r="Y624" s="18"/>
      <c r="Z624" s="18"/>
      <c r="AA624" s="18"/>
    </row>
    <row r="625" spans="1:27" ht="112.5" customHeight="1">
      <c r="A625" s="18"/>
      <c r="B625" s="15"/>
      <c r="C625" s="15"/>
      <c r="D625" s="187"/>
      <c r="E625" s="192"/>
      <c r="F625" s="15"/>
      <c r="G625" s="15"/>
      <c r="H625" s="15"/>
      <c r="I625" s="92"/>
      <c r="J625" s="18"/>
      <c r="K625" s="18"/>
      <c r="L625" s="18"/>
      <c r="M625" s="18"/>
      <c r="N625" s="18"/>
      <c r="O625" s="18"/>
      <c r="P625" s="18"/>
      <c r="Q625" s="18"/>
      <c r="R625" s="18"/>
      <c r="S625" s="18"/>
      <c r="T625" s="18"/>
      <c r="U625" s="18"/>
      <c r="V625" s="18"/>
      <c r="W625" s="18"/>
      <c r="X625" s="18"/>
      <c r="Y625" s="18"/>
      <c r="Z625" s="18"/>
      <c r="AA625" s="18"/>
    </row>
    <row r="626" spans="1:27" ht="112.5" customHeight="1">
      <c r="A626" s="18"/>
      <c r="B626" s="15"/>
      <c r="C626" s="15"/>
      <c r="D626" s="187"/>
      <c r="E626" s="192"/>
      <c r="F626" s="15"/>
      <c r="G626" s="15"/>
      <c r="H626" s="15"/>
      <c r="I626" s="92"/>
      <c r="J626" s="18"/>
      <c r="K626" s="18"/>
      <c r="L626" s="18"/>
      <c r="M626" s="18"/>
      <c r="N626" s="18"/>
      <c r="O626" s="18"/>
      <c r="P626" s="18"/>
      <c r="Q626" s="18"/>
      <c r="R626" s="18"/>
      <c r="S626" s="18"/>
      <c r="T626" s="18"/>
      <c r="U626" s="18"/>
      <c r="V626" s="18"/>
      <c r="W626" s="18"/>
      <c r="X626" s="18"/>
      <c r="Y626" s="18"/>
      <c r="Z626" s="18"/>
      <c r="AA626" s="18"/>
    </row>
    <row r="627" spans="1:27" ht="112.5" customHeight="1">
      <c r="A627" s="18"/>
      <c r="B627" s="15"/>
      <c r="C627" s="15"/>
      <c r="D627" s="187"/>
      <c r="E627" s="192"/>
      <c r="F627" s="15"/>
      <c r="G627" s="15"/>
      <c r="H627" s="15"/>
      <c r="I627" s="92"/>
      <c r="J627" s="18"/>
      <c r="K627" s="18"/>
      <c r="L627" s="18"/>
      <c r="M627" s="18"/>
      <c r="N627" s="18"/>
      <c r="O627" s="18"/>
      <c r="P627" s="18"/>
      <c r="Q627" s="18"/>
      <c r="R627" s="18"/>
      <c r="S627" s="18"/>
      <c r="T627" s="18"/>
      <c r="U627" s="18"/>
      <c r="V627" s="18"/>
      <c r="W627" s="18"/>
      <c r="X627" s="18"/>
      <c r="Y627" s="18"/>
      <c r="Z627" s="18"/>
      <c r="AA627" s="18"/>
    </row>
    <row r="628" spans="1:27" ht="112.5" customHeight="1">
      <c r="A628" s="18"/>
      <c r="B628" s="15"/>
      <c r="C628" s="15"/>
      <c r="D628" s="187"/>
      <c r="E628" s="192"/>
      <c r="F628" s="15"/>
      <c r="G628" s="15"/>
      <c r="H628" s="15"/>
      <c r="I628" s="92"/>
      <c r="J628" s="18"/>
      <c r="K628" s="18"/>
      <c r="L628" s="18"/>
      <c r="M628" s="18"/>
      <c r="N628" s="18"/>
      <c r="O628" s="18"/>
      <c r="P628" s="18"/>
      <c r="Q628" s="18"/>
      <c r="R628" s="18"/>
      <c r="S628" s="18"/>
      <c r="T628" s="18"/>
      <c r="U628" s="18"/>
      <c r="V628" s="18"/>
      <c r="W628" s="18"/>
      <c r="X628" s="18"/>
      <c r="Y628" s="18"/>
      <c r="Z628" s="18"/>
      <c r="AA628" s="18"/>
    </row>
    <row r="629" spans="1:27" ht="112.5" customHeight="1">
      <c r="A629" s="18"/>
      <c r="B629" s="15"/>
      <c r="C629" s="15"/>
      <c r="D629" s="187"/>
      <c r="E629" s="192"/>
      <c r="F629" s="15"/>
      <c r="G629" s="15"/>
      <c r="H629" s="15"/>
      <c r="I629" s="92"/>
      <c r="J629" s="18"/>
      <c r="K629" s="18"/>
      <c r="L629" s="18"/>
      <c r="M629" s="18"/>
      <c r="N629" s="18"/>
      <c r="O629" s="18"/>
      <c r="P629" s="18"/>
      <c r="Q629" s="18"/>
      <c r="R629" s="18"/>
      <c r="S629" s="18"/>
      <c r="T629" s="18"/>
      <c r="U629" s="18"/>
      <c r="V629" s="18"/>
      <c r="W629" s="18"/>
      <c r="X629" s="18"/>
      <c r="Y629" s="18"/>
      <c r="Z629" s="18"/>
      <c r="AA629" s="18"/>
    </row>
    <row r="630" spans="1:27" ht="112.5" customHeight="1">
      <c r="A630" s="18"/>
      <c r="B630" s="15"/>
      <c r="C630" s="15"/>
      <c r="D630" s="187"/>
      <c r="E630" s="192"/>
      <c r="F630" s="15"/>
      <c r="G630" s="15"/>
      <c r="H630" s="15"/>
      <c r="I630" s="92"/>
      <c r="J630" s="18"/>
      <c r="K630" s="18"/>
      <c r="L630" s="18"/>
      <c r="M630" s="18"/>
      <c r="N630" s="18"/>
      <c r="O630" s="18"/>
      <c r="P630" s="18"/>
      <c r="Q630" s="18"/>
      <c r="R630" s="18"/>
      <c r="S630" s="18"/>
      <c r="T630" s="18"/>
      <c r="U630" s="18"/>
      <c r="V630" s="18"/>
      <c r="W630" s="18"/>
      <c r="X630" s="18"/>
      <c r="Y630" s="18"/>
      <c r="Z630" s="18"/>
      <c r="AA630" s="18"/>
    </row>
    <row r="631" spans="1:27" ht="112.5" customHeight="1">
      <c r="A631" s="18"/>
      <c r="B631" s="15"/>
      <c r="C631" s="15"/>
      <c r="D631" s="187"/>
      <c r="E631" s="192"/>
      <c r="F631" s="15"/>
      <c r="G631" s="15"/>
      <c r="H631" s="15"/>
      <c r="I631" s="92"/>
      <c r="J631" s="18"/>
      <c r="K631" s="18"/>
      <c r="L631" s="18"/>
      <c r="M631" s="18"/>
      <c r="N631" s="18"/>
      <c r="O631" s="18"/>
      <c r="P631" s="18"/>
      <c r="Q631" s="18"/>
      <c r="R631" s="18"/>
      <c r="S631" s="18"/>
      <c r="T631" s="18"/>
      <c r="U631" s="18"/>
      <c r="V631" s="18"/>
      <c r="W631" s="18"/>
      <c r="X631" s="18"/>
      <c r="Y631" s="18"/>
      <c r="Z631" s="18"/>
      <c r="AA631" s="18"/>
    </row>
    <row r="632" spans="1:27" ht="112.5" customHeight="1">
      <c r="A632" s="18"/>
      <c r="B632" s="15"/>
      <c r="C632" s="15"/>
      <c r="D632" s="187"/>
      <c r="E632" s="192"/>
      <c r="F632" s="15"/>
      <c r="G632" s="15"/>
      <c r="H632" s="15"/>
      <c r="I632" s="92"/>
      <c r="J632" s="18"/>
      <c r="K632" s="18"/>
      <c r="L632" s="18"/>
      <c r="M632" s="18"/>
      <c r="N632" s="18"/>
      <c r="O632" s="18"/>
      <c r="P632" s="18"/>
      <c r="Q632" s="18"/>
      <c r="R632" s="18"/>
      <c r="S632" s="18"/>
      <c r="T632" s="18"/>
      <c r="U632" s="18"/>
      <c r="V632" s="18"/>
      <c r="W632" s="18"/>
      <c r="X632" s="18"/>
      <c r="Y632" s="18"/>
      <c r="Z632" s="18"/>
      <c r="AA632" s="18"/>
    </row>
    <row r="633" spans="1:27" ht="112.5" customHeight="1">
      <c r="A633" s="18"/>
      <c r="B633" s="15"/>
      <c r="C633" s="15"/>
      <c r="D633" s="187"/>
      <c r="E633" s="192"/>
      <c r="F633" s="15"/>
      <c r="G633" s="15"/>
      <c r="H633" s="15"/>
      <c r="I633" s="92"/>
      <c r="J633" s="18"/>
      <c r="K633" s="18"/>
      <c r="L633" s="18"/>
      <c r="M633" s="18"/>
      <c r="N633" s="18"/>
      <c r="O633" s="18"/>
      <c r="P633" s="18"/>
      <c r="Q633" s="18"/>
      <c r="R633" s="18"/>
      <c r="S633" s="18"/>
      <c r="T633" s="18"/>
      <c r="U633" s="18"/>
      <c r="V633" s="18"/>
      <c r="W633" s="18"/>
      <c r="X633" s="18"/>
      <c r="Y633" s="18"/>
      <c r="Z633" s="18"/>
      <c r="AA633" s="18"/>
    </row>
    <row r="634" spans="1:27" ht="112.5" customHeight="1">
      <c r="A634" s="18"/>
      <c r="B634" s="15"/>
      <c r="C634" s="15"/>
      <c r="D634" s="187"/>
      <c r="E634" s="192"/>
      <c r="F634" s="15"/>
      <c r="G634" s="15"/>
      <c r="H634" s="15"/>
      <c r="I634" s="92"/>
      <c r="J634" s="18"/>
      <c r="K634" s="18"/>
      <c r="L634" s="18"/>
      <c r="M634" s="18"/>
      <c r="N634" s="18"/>
      <c r="O634" s="18"/>
      <c r="P634" s="18"/>
      <c r="Q634" s="18"/>
      <c r="R634" s="18"/>
      <c r="S634" s="18"/>
      <c r="T634" s="18"/>
      <c r="U634" s="18"/>
      <c r="V634" s="18"/>
      <c r="W634" s="18"/>
      <c r="X634" s="18"/>
      <c r="Y634" s="18"/>
      <c r="Z634" s="18"/>
      <c r="AA634" s="18"/>
    </row>
    <row r="635" spans="1:27" ht="112.5" customHeight="1">
      <c r="A635" s="18"/>
      <c r="B635" s="15"/>
      <c r="C635" s="15"/>
      <c r="D635" s="187"/>
      <c r="E635" s="192"/>
      <c r="F635" s="15"/>
      <c r="G635" s="15"/>
      <c r="H635" s="15"/>
      <c r="I635" s="92"/>
      <c r="J635" s="18"/>
      <c r="K635" s="18"/>
      <c r="L635" s="18"/>
      <c r="M635" s="18"/>
      <c r="N635" s="18"/>
      <c r="O635" s="18"/>
      <c r="P635" s="18"/>
      <c r="Q635" s="18"/>
      <c r="R635" s="18"/>
      <c r="S635" s="18"/>
      <c r="T635" s="18"/>
      <c r="U635" s="18"/>
      <c r="V635" s="18"/>
      <c r="W635" s="18"/>
      <c r="X635" s="18"/>
      <c r="Y635" s="18"/>
      <c r="Z635" s="18"/>
      <c r="AA635" s="18"/>
    </row>
    <row r="636" spans="1:27" ht="112.5" customHeight="1">
      <c r="A636" s="18"/>
      <c r="B636" s="15"/>
      <c r="C636" s="15"/>
      <c r="D636" s="187"/>
      <c r="E636" s="192"/>
      <c r="F636" s="15"/>
      <c r="G636" s="15"/>
      <c r="H636" s="15"/>
      <c r="I636" s="92"/>
      <c r="J636" s="18"/>
      <c r="K636" s="18"/>
      <c r="L636" s="18"/>
      <c r="M636" s="18"/>
      <c r="N636" s="18"/>
      <c r="O636" s="18"/>
      <c r="P636" s="18"/>
      <c r="Q636" s="18"/>
      <c r="R636" s="18"/>
      <c r="S636" s="18"/>
      <c r="T636" s="18"/>
      <c r="U636" s="18"/>
      <c r="V636" s="18"/>
      <c r="W636" s="18"/>
      <c r="X636" s="18"/>
      <c r="Y636" s="18"/>
      <c r="Z636" s="18"/>
      <c r="AA636" s="18"/>
    </row>
    <row r="637" spans="1:27" ht="112.5" customHeight="1">
      <c r="A637" s="18"/>
      <c r="B637" s="15"/>
      <c r="C637" s="15"/>
      <c r="D637" s="187"/>
      <c r="E637" s="192"/>
      <c r="F637" s="15"/>
      <c r="G637" s="15"/>
      <c r="H637" s="15"/>
      <c r="I637" s="92"/>
      <c r="J637" s="18"/>
      <c r="K637" s="18"/>
      <c r="L637" s="18"/>
      <c r="M637" s="18"/>
      <c r="N637" s="18"/>
      <c r="O637" s="18"/>
      <c r="P637" s="18"/>
      <c r="Q637" s="18"/>
      <c r="R637" s="18"/>
      <c r="S637" s="18"/>
      <c r="T637" s="18"/>
      <c r="U637" s="18"/>
      <c r="V637" s="18"/>
      <c r="W637" s="18"/>
      <c r="X637" s="18"/>
      <c r="Y637" s="18"/>
      <c r="Z637" s="18"/>
      <c r="AA637" s="18"/>
    </row>
    <row r="638" spans="1:27" ht="112.5" customHeight="1">
      <c r="A638" s="18"/>
      <c r="B638" s="15"/>
      <c r="C638" s="15"/>
      <c r="D638" s="187"/>
      <c r="E638" s="192"/>
      <c r="F638" s="15"/>
      <c r="G638" s="15"/>
      <c r="H638" s="15"/>
      <c r="I638" s="92"/>
      <c r="J638" s="18"/>
      <c r="K638" s="18"/>
      <c r="L638" s="18"/>
      <c r="M638" s="18"/>
      <c r="N638" s="18"/>
      <c r="O638" s="18"/>
      <c r="P638" s="18"/>
      <c r="Q638" s="18"/>
      <c r="R638" s="18"/>
      <c r="S638" s="18"/>
      <c r="T638" s="18"/>
      <c r="U638" s="18"/>
      <c r="V638" s="18"/>
      <c r="W638" s="18"/>
      <c r="X638" s="18"/>
      <c r="Y638" s="18"/>
      <c r="Z638" s="18"/>
      <c r="AA638" s="18"/>
    </row>
    <row r="639" spans="1:27" ht="112.5" customHeight="1">
      <c r="A639" s="18"/>
      <c r="B639" s="15"/>
      <c r="C639" s="15"/>
      <c r="D639" s="187"/>
      <c r="E639" s="192"/>
      <c r="F639" s="15"/>
      <c r="G639" s="15"/>
      <c r="H639" s="15"/>
      <c r="I639" s="92"/>
      <c r="J639" s="18"/>
      <c r="K639" s="18"/>
      <c r="L639" s="18"/>
      <c r="M639" s="18"/>
      <c r="N639" s="18"/>
      <c r="O639" s="18"/>
      <c r="P639" s="18"/>
      <c r="Q639" s="18"/>
      <c r="R639" s="18"/>
      <c r="S639" s="18"/>
      <c r="T639" s="18"/>
      <c r="U639" s="18"/>
      <c r="V639" s="18"/>
      <c r="W639" s="18"/>
      <c r="X639" s="18"/>
      <c r="Y639" s="18"/>
      <c r="Z639" s="18"/>
      <c r="AA639" s="18"/>
    </row>
    <row r="640" spans="1:27" ht="112.5" customHeight="1">
      <c r="A640" s="18"/>
      <c r="B640" s="15"/>
      <c r="C640" s="15"/>
      <c r="D640" s="187"/>
      <c r="E640" s="192"/>
      <c r="F640" s="15"/>
      <c r="G640" s="15"/>
      <c r="H640" s="15"/>
      <c r="I640" s="92"/>
      <c r="J640" s="18"/>
      <c r="K640" s="18"/>
      <c r="L640" s="18"/>
      <c r="M640" s="18"/>
      <c r="N640" s="18"/>
      <c r="O640" s="18"/>
      <c r="P640" s="18"/>
      <c r="Q640" s="18"/>
      <c r="R640" s="18"/>
      <c r="S640" s="18"/>
      <c r="T640" s="18"/>
      <c r="U640" s="18"/>
      <c r="V640" s="18"/>
      <c r="W640" s="18"/>
      <c r="X640" s="18"/>
      <c r="Y640" s="18"/>
      <c r="Z640" s="18"/>
      <c r="AA640" s="18"/>
    </row>
    <row r="641" spans="1:27" ht="112.5" customHeight="1">
      <c r="A641" s="18"/>
      <c r="B641" s="15"/>
      <c r="C641" s="15"/>
      <c r="D641" s="187"/>
      <c r="E641" s="192"/>
      <c r="F641" s="15"/>
      <c r="G641" s="15"/>
      <c r="H641" s="15"/>
      <c r="I641" s="92"/>
      <c r="J641" s="18"/>
      <c r="K641" s="18"/>
      <c r="L641" s="18"/>
      <c r="M641" s="18"/>
      <c r="N641" s="18"/>
      <c r="O641" s="18"/>
      <c r="P641" s="18"/>
      <c r="Q641" s="18"/>
      <c r="R641" s="18"/>
      <c r="S641" s="18"/>
      <c r="T641" s="18"/>
      <c r="U641" s="18"/>
      <c r="V641" s="18"/>
      <c r="W641" s="18"/>
      <c r="X641" s="18"/>
      <c r="Y641" s="18"/>
      <c r="Z641" s="18"/>
      <c r="AA641" s="18"/>
    </row>
    <row r="642" spans="1:27" ht="112.5" customHeight="1">
      <c r="A642" s="18"/>
      <c r="B642" s="15"/>
      <c r="C642" s="15"/>
      <c r="D642" s="187"/>
      <c r="E642" s="192"/>
      <c r="F642" s="15"/>
      <c r="G642" s="15"/>
      <c r="H642" s="15"/>
      <c r="I642" s="92"/>
      <c r="J642" s="18"/>
      <c r="K642" s="18"/>
      <c r="L642" s="18"/>
      <c r="M642" s="18"/>
      <c r="N642" s="18"/>
      <c r="O642" s="18"/>
      <c r="P642" s="18"/>
      <c r="Q642" s="18"/>
      <c r="R642" s="18"/>
      <c r="S642" s="18"/>
      <c r="T642" s="18"/>
      <c r="U642" s="18"/>
      <c r="V642" s="18"/>
      <c r="W642" s="18"/>
      <c r="X642" s="18"/>
      <c r="Y642" s="18"/>
      <c r="Z642" s="18"/>
      <c r="AA642" s="18"/>
    </row>
    <row r="643" spans="1:27" ht="112.5" customHeight="1">
      <c r="A643" s="18"/>
      <c r="B643" s="15"/>
      <c r="C643" s="15"/>
      <c r="D643" s="187"/>
      <c r="E643" s="192"/>
      <c r="F643" s="15"/>
      <c r="G643" s="15"/>
      <c r="H643" s="15"/>
      <c r="I643" s="92"/>
      <c r="J643" s="18"/>
      <c r="K643" s="18"/>
      <c r="L643" s="18"/>
      <c r="M643" s="18"/>
      <c r="N643" s="18"/>
      <c r="O643" s="18"/>
      <c r="P643" s="18"/>
      <c r="Q643" s="18"/>
      <c r="R643" s="18"/>
      <c r="S643" s="18"/>
      <c r="T643" s="18"/>
      <c r="U643" s="18"/>
      <c r="V643" s="18"/>
      <c r="W643" s="18"/>
      <c r="X643" s="18"/>
      <c r="Y643" s="18"/>
      <c r="Z643" s="18"/>
      <c r="AA643" s="18"/>
    </row>
    <row r="644" spans="1:27" ht="112.5" customHeight="1">
      <c r="A644" s="18"/>
      <c r="B644" s="15"/>
      <c r="C644" s="15"/>
      <c r="D644" s="187"/>
      <c r="E644" s="192"/>
      <c r="F644" s="15"/>
      <c r="G644" s="15"/>
      <c r="H644" s="15"/>
      <c r="I644" s="92"/>
      <c r="J644" s="18"/>
      <c r="K644" s="18"/>
      <c r="L644" s="18"/>
      <c r="M644" s="18"/>
      <c r="N644" s="18"/>
      <c r="O644" s="18"/>
      <c r="P644" s="18"/>
      <c r="Q644" s="18"/>
      <c r="R644" s="18"/>
      <c r="S644" s="18"/>
      <c r="T644" s="18"/>
      <c r="U644" s="18"/>
      <c r="V644" s="18"/>
      <c r="W644" s="18"/>
      <c r="X644" s="18"/>
      <c r="Y644" s="18"/>
      <c r="Z644" s="18"/>
      <c r="AA644" s="18"/>
    </row>
    <row r="645" spans="1:27" ht="112.5" customHeight="1">
      <c r="A645" s="18"/>
      <c r="B645" s="15"/>
      <c r="C645" s="15"/>
      <c r="D645" s="187"/>
      <c r="E645" s="192"/>
      <c r="F645" s="15"/>
      <c r="G645" s="15"/>
      <c r="H645" s="15"/>
      <c r="I645" s="92"/>
      <c r="J645" s="18"/>
      <c r="K645" s="18"/>
      <c r="L645" s="18"/>
      <c r="M645" s="18"/>
      <c r="N645" s="18"/>
      <c r="O645" s="18"/>
      <c r="P645" s="18"/>
      <c r="Q645" s="18"/>
      <c r="R645" s="18"/>
      <c r="S645" s="18"/>
      <c r="T645" s="18"/>
      <c r="U645" s="18"/>
      <c r="V645" s="18"/>
      <c r="W645" s="18"/>
      <c r="X645" s="18"/>
      <c r="Y645" s="18"/>
      <c r="Z645" s="18"/>
      <c r="AA645" s="18"/>
    </row>
    <row r="646" spans="1:27" ht="112.5" customHeight="1">
      <c r="A646" s="18"/>
      <c r="B646" s="15"/>
      <c r="C646" s="15"/>
      <c r="D646" s="187"/>
      <c r="E646" s="192"/>
      <c r="F646" s="15"/>
      <c r="G646" s="15"/>
      <c r="H646" s="15"/>
      <c r="I646" s="92"/>
      <c r="J646" s="18"/>
      <c r="K646" s="18"/>
      <c r="L646" s="18"/>
      <c r="M646" s="18"/>
      <c r="N646" s="18"/>
      <c r="O646" s="18"/>
      <c r="P646" s="18"/>
      <c r="Q646" s="18"/>
      <c r="R646" s="18"/>
      <c r="S646" s="18"/>
      <c r="T646" s="18"/>
      <c r="U646" s="18"/>
      <c r="V646" s="18"/>
      <c r="W646" s="18"/>
      <c r="X646" s="18"/>
      <c r="Y646" s="18"/>
      <c r="Z646" s="18"/>
      <c r="AA646" s="18"/>
    </row>
    <row r="647" spans="1:27" ht="112.5" customHeight="1">
      <c r="A647" s="18"/>
      <c r="B647" s="15"/>
      <c r="C647" s="15"/>
      <c r="D647" s="187"/>
      <c r="E647" s="192"/>
      <c r="F647" s="15"/>
      <c r="G647" s="15"/>
      <c r="H647" s="15"/>
      <c r="I647" s="92"/>
      <c r="J647" s="18"/>
      <c r="K647" s="18"/>
      <c r="L647" s="18"/>
      <c r="M647" s="18"/>
      <c r="N647" s="18"/>
      <c r="O647" s="18"/>
      <c r="P647" s="18"/>
      <c r="Q647" s="18"/>
      <c r="R647" s="18"/>
      <c r="S647" s="18"/>
      <c r="T647" s="18"/>
      <c r="U647" s="18"/>
      <c r="V647" s="18"/>
      <c r="W647" s="18"/>
      <c r="X647" s="18"/>
      <c r="Y647" s="18"/>
      <c r="Z647" s="18"/>
      <c r="AA647" s="18"/>
    </row>
    <row r="648" spans="1:27" ht="112.5" customHeight="1">
      <c r="A648" s="18"/>
      <c r="B648" s="15"/>
      <c r="C648" s="15"/>
      <c r="D648" s="187"/>
      <c r="E648" s="192"/>
      <c r="F648" s="15"/>
      <c r="G648" s="15"/>
      <c r="H648" s="15"/>
      <c r="I648" s="92"/>
      <c r="J648" s="18"/>
      <c r="K648" s="18"/>
      <c r="L648" s="18"/>
      <c r="M648" s="18"/>
      <c r="N648" s="18"/>
      <c r="O648" s="18"/>
      <c r="P648" s="18"/>
      <c r="Q648" s="18"/>
      <c r="R648" s="18"/>
      <c r="S648" s="18"/>
      <c r="T648" s="18"/>
      <c r="U648" s="18"/>
      <c r="V648" s="18"/>
      <c r="W648" s="18"/>
      <c r="X648" s="18"/>
      <c r="Y648" s="18"/>
      <c r="Z648" s="18"/>
      <c r="AA648" s="18"/>
    </row>
    <row r="649" spans="1:27" ht="112.5" customHeight="1">
      <c r="A649" s="18"/>
      <c r="B649" s="15"/>
      <c r="C649" s="15"/>
      <c r="D649" s="187"/>
      <c r="E649" s="192"/>
      <c r="F649" s="15"/>
      <c r="G649" s="15"/>
      <c r="H649" s="15"/>
      <c r="I649" s="92"/>
      <c r="J649" s="18"/>
      <c r="K649" s="18"/>
      <c r="L649" s="18"/>
      <c r="M649" s="18"/>
      <c r="N649" s="18"/>
      <c r="O649" s="18"/>
      <c r="P649" s="18"/>
      <c r="Q649" s="18"/>
      <c r="R649" s="18"/>
      <c r="S649" s="18"/>
      <c r="T649" s="18"/>
      <c r="U649" s="18"/>
      <c r="V649" s="18"/>
      <c r="W649" s="18"/>
      <c r="X649" s="18"/>
      <c r="Y649" s="18"/>
      <c r="Z649" s="18"/>
      <c r="AA649" s="18"/>
    </row>
    <row r="650" spans="1:27" ht="112.5" customHeight="1">
      <c r="A650" s="18"/>
      <c r="B650" s="15"/>
      <c r="C650" s="15"/>
      <c r="D650" s="187"/>
      <c r="E650" s="192"/>
      <c r="F650" s="15"/>
      <c r="G650" s="15"/>
      <c r="H650" s="15"/>
      <c r="I650" s="92"/>
      <c r="J650" s="18"/>
      <c r="K650" s="18"/>
      <c r="L650" s="18"/>
      <c r="M650" s="18"/>
      <c r="N650" s="18"/>
      <c r="O650" s="18"/>
      <c r="P650" s="18"/>
      <c r="Q650" s="18"/>
      <c r="R650" s="18"/>
      <c r="S650" s="18"/>
      <c r="T650" s="18"/>
      <c r="U650" s="18"/>
      <c r="V650" s="18"/>
      <c r="W650" s="18"/>
      <c r="X650" s="18"/>
      <c r="Y650" s="18"/>
      <c r="Z650" s="18"/>
      <c r="AA650" s="18"/>
    </row>
    <row r="651" spans="1:27" ht="112.5" customHeight="1">
      <c r="A651" s="18"/>
      <c r="B651" s="15"/>
      <c r="C651" s="15"/>
      <c r="D651" s="187"/>
      <c r="E651" s="192"/>
      <c r="F651" s="15"/>
      <c r="G651" s="15"/>
      <c r="H651" s="15"/>
      <c r="I651" s="92"/>
      <c r="J651" s="18"/>
      <c r="K651" s="18"/>
      <c r="L651" s="18"/>
      <c r="M651" s="18"/>
      <c r="N651" s="18"/>
      <c r="O651" s="18"/>
      <c r="P651" s="18"/>
      <c r="Q651" s="18"/>
      <c r="R651" s="18"/>
      <c r="S651" s="18"/>
      <c r="T651" s="18"/>
      <c r="U651" s="18"/>
      <c r="V651" s="18"/>
      <c r="W651" s="18"/>
      <c r="X651" s="18"/>
      <c r="Y651" s="18"/>
      <c r="Z651" s="18"/>
      <c r="AA651" s="18"/>
    </row>
    <row r="652" spans="1:27" ht="112.5" customHeight="1">
      <c r="A652" s="18"/>
      <c r="B652" s="15"/>
      <c r="C652" s="15"/>
      <c r="D652" s="187"/>
      <c r="E652" s="192"/>
      <c r="F652" s="15"/>
      <c r="G652" s="15"/>
      <c r="H652" s="15"/>
      <c r="I652" s="92"/>
      <c r="J652" s="18"/>
      <c r="K652" s="18"/>
      <c r="L652" s="18"/>
      <c r="M652" s="18"/>
      <c r="N652" s="18"/>
      <c r="O652" s="18"/>
      <c r="P652" s="18"/>
      <c r="Q652" s="18"/>
      <c r="R652" s="18"/>
      <c r="S652" s="18"/>
      <c r="T652" s="18"/>
      <c r="U652" s="18"/>
      <c r="V652" s="18"/>
      <c r="W652" s="18"/>
      <c r="X652" s="18"/>
      <c r="Y652" s="18"/>
      <c r="Z652" s="18"/>
      <c r="AA652" s="18"/>
    </row>
    <row r="653" spans="1:27" ht="112.5" customHeight="1">
      <c r="A653" s="18"/>
      <c r="B653" s="15"/>
      <c r="C653" s="15"/>
      <c r="D653" s="187"/>
      <c r="E653" s="192"/>
      <c r="F653" s="15"/>
      <c r="G653" s="15"/>
      <c r="H653" s="15"/>
      <c r="I653" s="92"/>
      <c r="J653" s="18"/>
      <c r="K653" s="18"/>
      <c r="L653" s="18"/>
      <c r="M653" s="18"/>
      <c r="N653" s="18"/>
      <c r="O653" s="18"/>
      <c r="P653" s="18"/>
      <c r="Q653" s="18"/>
      <c r="R653" s="18"/>
      <c r="S653" s="18"/>
      <c r="T653" s="18"/>
      <c r="U653" s="18"/>
      <c r="V653" s="18"/>
      <c r="W653" s="18"/>
      <c r="X653" s="18"/>
      <c r="Y653" s="18"/>
      <c r="Z653" s="18"/>
      <c r="AA653" s="18"/>
    </row>
    <row r="654" spans="1:27" ht="112.5" customHeight="1">
      <c r="A654" s="18"/>
      <c r="B654" s="15"/>
      <c r="C654" s="15"/>
      <c r="D654" s="187"/>
      <c r="E654" s="192"/>
      <c r="F654" s="15"/>
      <c r="G654" s="15"/>
      <c r="H654" s="15"/>
      <c r="I654" s="92"/>
      <c r="J654" s="18"/>
      <c r="K654" s="18"/>
      <c r="L654" s="18"/>
      <c r="M654" s="18"/>
      <c r="N654" s="18"/>
      <c r="O654" s="18"/>
      <c r="P654" s="18"/>
      <c r="Q654" s="18"/>
      <c r="R654" s="18"/>
      <c r="S654" s="18"/>
      <c r="T654" s="18"/>
      <c r="U654" s="18"/>
      <c r="V654" s="18"/>
      <c r="W654" s="18"/>
      <c r="X654" s="18"/>
      <c r="Y654" s="18"/>
      <c r="Z654" s="18"/>
      <c r="AA654" s="18"/>
    </row>
    <row r="655" spans="1:27" ht="112.5" customHeight="1">
      <c r="A655" s="18"/>
      <c r="B655" s="15"/>
      <c r="C655" s="15"/>
      <c r="D655" s="187"/>
      <c r="E655" s="192"/>
      <c r="F655" s="15"/>
      <c r="G655" s="15"/>
      <c r="H655" s="15"/>
      <c r="I655" s="92"/>
      <c r="J655" s="18"/>
      <c r="K655" s="18"/>
      <c r="L655" s="18"/>
      <c r="M655" s="18"/>
      <c r="N655" s="18"/>
      <c r="O655" s="18"/>
      <c r="P655" s="18"/>
      <c r="Q655" s="18"/>
      <c r="R655" s="18"/>
      <c r="S655" s="18"/>
      <c r="T655" s="18"/>
      <c r="U655" s="18"/>
      <c r="V655" s="18"/>
      <c r="W655" s="18"/>
      <c r="X655" s="18"/>
      <c r="Y655" s="18"/>
      <c r="Z655" s="18"/>
      <c r="AA655" s="18"/>
    </row>
    <row r="656" spans="1:27" ht="112.5" customHeight="1">
      <c r="A656" s="18"/>
      <c r="B656" s="15"/>
      <c r="C656" s="15"/>
      <c r="D656" s="187"/>
      <c r="E656" s="192"/>
      <c r="F656" s="15"/>
      <c r="G656" s="15"/>
      <c r="H656" s="15"/>
      <c r="I656" s="92"/>
      <c r="J656" s="18"/>
      <c r="K656" s="18"/>
      <c r="L656" s="18"/>
      <c r="M656" s="18"/>
      <c r="N656" s="18"/>
      <c r="O656" s="18"/>
      <c r="P656" s="18"/>
      <c r="Q656" s="18"/>
      <c r="R656" s="18"/>
      <c r="S656" s="18"/>
      <c r="T656" s="18"/>
      <c r="U656" s="18"/>
      <c r="V656" s="18"/>
      <c r="W656" s="18"/>
      <c r="X656" s="18"/>
      <c r="Y656" s="18"/>
      <c r="Z656" s="18"/>
      <c r="AA656" s="18"/>
    </row>
    <row r="657" spans="1:27" ht="112.5" customHeight="1">
      <c r="A657" s="18"/>
      <c r="B657" s="15"/>
      <c r="C657" s="15"/>
      <c r="D657" s="187"/>
      <c r="E657" s="192"/>
      <c r="F657" s="15"/>
      <c r="G657" s="15"/>
      <c r="H657" s="15"/>
      <c r="I657" s="92"/>
      <c r="J657" s="18"/>
      <c r="K657" s="18"/>
      <c r="L657" s="18"/>
      <c r="M657" s="18"/>
      <c r="N657" s="18"/>
      <c r="O657" s="18"/>
      <c r="P657" s="18"/>
      <c r="Q657" s="18"/>
      <c r="R657" s="18"/>
      <c r="S657" s="18"/>
      <c r="T657" s="18"/>
      <c r="U657" s="18"/>
      <c r="V657" s="18"/>
      <c r="W657" s="18"/>
      <c r="X657" s="18"/>
      <c r="Y657" s="18"/>
      <c r="Z657" s="18"/>
      <c r="AA657" s="18"/>
    </row>
    <row r="658" spans="1:27" ht="112.5" customHeight="1">
      <c r="A658" s="18"/>
      <c r="B658" s="15"/>
      <c r="C658" s="15"/>
      <c r="D658" s="187"/>
      <c r="E658" s="192"/>
      <c r="F658" s="15"/>
      <c r="G658" s="15"/>
      <c r="H658" s="15"/>
      <c r="I658" s="92"/>
      <c r="J658" s="18"/>
      <c r="K658" s="18"/>
      <c r="L658" s="18"/>
      <c r="M658" s="18"/>
      <c r="N658" s="18"/>
      <c r="O658" s="18"/>
      <c r="P658" s="18"/>
      <c r="Q658" s="18"/>
      <c r="R658" s="18"/>
      <c r="S658" s="18"/>
      <c r="T658" s="18"/>
      <c r="U658" s="18"/>
      <c r="V658" s="18"/>
      <c r="W658" s="18"/>
      <c r="X658" s="18"/>
      <c r="Y658" s="18"/>
      <c r="Z658" s="18"/>
      <c r="AA658" s="18"/>
    </row>
    <row r="659" spans="1:27" ht="112.5" customHeight="1">
      <c r="A659" s="18"/>
      <c r="B659" s="15"/>
      <c r="C659" s="15"/>
      <c r="D659" s="187"/>
      <c r="E659" s="192"/>
      <c r="F659" s="15"/>
      <c r="G659" s="15"/>
      <c r="H659" s="15"/>
      <c r="I659" s="92"/>
      <c r="J659" s="18"/>
      <c r="K659" s="18"/>
      <c r="L659" s="18"/>
      <c r="M659" s="18"/>
      <c r="N659" s="18"/>
      <c r="O659" s="18"/>
      <c r="P659" s="18"/>
      <c r="Q659" s="18"/>
      <c r="R659" s="18"/>
      <c r="S659" s="18"/>
      <c r="T659" s="18"/>
      <c r="U659" s="18"/>
      <c r="V659" s="18"/>
      <c r="W659" s="18"/>
      <c r="X659" s="18"/>
      <c r="Y659" s="18"/>
      <c r="Z659" s="18"/>
      <c r="AA659" s="18"/>
    </row>
    <row r="660" spans="1:27" ht="112.5" customHeight="1">
      <c r="A660" s="18"/>
      <c r="B660" s="15"/>
      <c r="C660" s="15"/>
      <c r="D660" s="187"/>
      <c r="E660" s="192"/>
      <c r="F660" s="15"/>
      <c r="G660" s="15"/>
      <c r="H660" s="15"/>
      <c r="I660" s="92"/>
      <c r="J660" s="18"/>
      <c r="K660" s="18"/>
      <c r="L660" s="18"/>
      <c r="M660" s="18"/>
      <c r="N660" s="18"/>
      <c r="O660" s="18"/>
      <c r="P660" s="18"/>
      <c r="Q660" s="18"/>
      <c r="R660" s="18"/>
      <c r="S660" s="18"/>
      <c r="T660" s="18"/>
      <c r="U660" s="18"/>
      <c r="V660" s="18"/>
      <c r="W660" s="18"/>
      <c r="X660" s="18"/>
      <c r="Y660" s="18"/>
      <c r="Z660" s="18"/>
      <c r="AA660" s="18"/>
    </row>
    <row r="661" spans="1:27" ht="112.5" customHeight="1">
      <c r="A661" s="18"/>
      <c r="B661" s="15"/>
      <c r="C661" s="15"/>
      <c r="D661" s="187"/>
      <c r="E661" s="192"/>
      <c r="F661" s="15"/>
      <c r="G661" s="15"/>
      <c r="H661" s="15"/>
      <c r="I661" s="92"/>
      <c r="J661" s="18"/>
      <c r="K661" s="18"/>
      <c r="L661" s="18"/>
      <c r="M661" s="18"/>
      <c r="N661" s="18"/>
      <c r="O661" s="18"/>
      <c r="P661" s="18"/>
      <c r="Q661" s="18"/>
      <c r="R661" s="18"/>
      <c r="S661" s="18"/>
      <c r="T661" s="18"/>
      <c r="U661" s="18"/>
      <c r="V661" s="18"/>
      <c r="W661" s="18"/>
      <c r="X661" s="18"/>
      <c r="Y661" s="18"/>
      <c r="Z661" s="18"/>
      <c r="AA661" s="18"/>
    </row>
    <row r="662" spans="1:27" ht="112.5" customHeight="1">
      <c r="A662" s="18"/>
      <c r="B662" s="15"/>
      <c r="C662" s="15"/>
      <c r="D662" s="187"/>
      <c r="E662" s="192"/>
      <c r="F662" s="15"/>
      <c r="G662" s="15"/>
      <c r="H662" s="15"/>
      <c r="I662" s="92"/>
      <c r="J662" s="18"/>
      <c r="K662" s="18"/>
      <c r="L662" s="18"/>
      <c r="M662" s="18"/>
      <c r="N662" s="18"/>
      <c r="O662" s="18"/>
      <c r="P662" s="18"/>
      <c r="Q662" s="18"/>
      <c r="R662" s="18"/>
      <c r="S662" s="18"/>
      <c r="T662" s="18"/>
      <c r="U662" s="18"/>
      <c r="V662" s="18"/>
      <c r="W662" s="18"/>
      <c r="X662" s="18"/>
      <c r="Y662" s="18"/>
      <c r="Z662" s="18"/>
      <c r="AA662" s="18"/>
    </row>
    <row r="663" spans="1:27" ht="112.5" customHeight="1">
      <c r="A663" s="18"/>
      <c r="B663" s="15"/>
      <c r="C663" s="15"/>
      <c r="D663" s="187"/>
      <c r="E663" s="192"/>
      <c r="F663" s="15"/>
      <c r="G663" s="15"/>
      <c r="H663" s="15"/>
      <c r="I663" s="92"/>
      <c r="J663" s="18"/>
      <c r="K663" s="18"/>
      <c r="L663" s="18"/>
      <c r="M663" s="18"/>
      <c r="N663" s="18"/>
      <c r="O663" s="18"/>
      <c r="P663" s="18"/>
      <c r="Q663" s="18"/>
      <c r="R663" s="18"/>
      <c r="S663" s="18"/>
      <c r="T663" s="18"/>
      <c r="U663" s="18"/>
      <c r="V663" s="18"/>
      <c r="W663" s="18"/>
      <c r="X663" s="18"/>
      <c r="Y663" s="18"/>
      <c r="Z663" s="18"/>
      <c r="AA663" s="18"/>
    </row>
    <row r="664" spans="1:27" ht="112.5" customHeight="1">
      <c r="A664" s="18"/>
      <c r="B664" s="15"/>
      <c r="C664" s="15"/>
      <c r="D664" s="187"/>
      <c r="E664" s="192"/>
      <c r="F664" s="15"/>
      <c r="G664" s="15"/>
      <c r="H664" s="15"/>
      <c r="I664" s="92"/>
      <c r="J664" s="18"/>
      <c r="K664" s="18"/>
      <c r="L664" s="18"/>
      <c r="M664" s="18"/>
      <c r="N664" s="18"/>
      <c r="O664" s="18"/>
      <c r="P664" s="18"/>
      <c r="Q664" s="18"/>
      <c r="R664" s="18"/>
      <c r="S664" s="18"/>
      <c r="T664" s="18"/>
      <c r="U664" s="18"/>
      <c r="V664" s="18"/>
      <c r="W664" s="18"/>
      <c r="X664" s="18"/>
      <c r="Y664" s="18"/>
      <c r="Z664" s="18"/>
      <c r="AA664" s="18"/>
    </row>
    <row r="665" spans="1:27" ht="112.5" customHeight="1">
      <c r="A665" s="18"/>
      <c r="B665" s="15"/>
      <c r="C665" s="15"/>
      <c r="D665" s="187"/>
      <c r="E665" s="192"/>
      <c r="F665" s="15"/>
      <c r="G665" s="15"/>
      <c r="H665" s="15"/>
      <c r="I665" s="92"/>
      <c r="J665" s="18"/>
      <c r="K665" s="18"/>
      <c r="L665" s="18"/>
      <c r="M665" s="18"/>
      <c r="N665" s="18"/>
      <c r="O665" s="18"/>
      <c r="P665" s="18"/>
      <c r="Q665" s="18"/>
      <c r="R665" s="18"/>
      <c r="S665" s="18"/>
      <c r="T665" s="18"/>
      <c r="U665" s="18"/>
      <c r="V665" s="18"/>
      <c r="W665" s="18"/>
      <c r="X665" s="18"/>
      <c r="Y665" s="18"/>
      <c r="Z665" s="18"/>
      <c r="AA665" s="18"/>
    </row>
    <row r="666" spans="1:27" ht="112.5" customHeight="1">
      <c r="A666" s="18"/>
      <c r="B666" s="15"/>
      <c r="C666" s="15"/>
      <c r="D666" s="187"/>
      <c r="E666" s="192"/>
      <c r="F666" s="15"/>
      <c r="G666" s="15"/>
      <c r="H666" s="15"/>
      <c r="I666" s="92"/>
      <c r="J666" s="18"/>
      <c r="K666" s="18"/>
      <c r="L666" s="18"/>
      <c r="M666" s="18"/>
      <c r="N666" s="18"/>
      <c r="O666" s="18"/>
      <c r="P666" s="18"/>
      <c r="Q666" s="18"/>
      <c r="R666" s="18"/>
      <c r="S666" s="18"/>
      <c r="T666" s="18"/>
      <c r="U666" s="18"/>
      <c r="V666" s="18"/>
      <c r="W666" s="18"/>
      <c r="X666" s="18"/>
      <c r="Y666" s="18"/>
      <c r="Z666" s="18"/>
      <c r="AA666" s="18"/>
    </row>
    <row r="667" spans="1:27" ht="112.5" customHeight="1">
      <c r="A667" s="18"/>
      <c r="B667" s="15"/>
      <c r="C667" s="15"/>
      <c r="D667" s="187"/>
      <c r="E667" s="192"/>
      <c r="F667" s="15"/>
      <c r="G667" s="15"/>
      <c r="H667" s="15"/>
      <c r="I667" s="92"/>
      <c r="J667" s="18"/>
      <c r="K667" s="18"/>
      <c r="L667" s="18"/>
      <c r="M667" s="18"/>
      <c r="N667" s="18"/>
      <c r="O667" s="18"/>
      <c r="P667" s="18"/>
      <c r="Q667" s="18"/>
      <c r="R667" s="18"/>
      <c r="S667" s="18"/>
      <c r="T667" s="18"/>
      <c r="U667" s="18"/>
      <c r="V667" s="18"/>
      <c r="W667" s="18"/>
      <c r="X667" s="18"/>
      <c r="Y667" s="18"/>
      <c r="Z667" s="18"/>
      <c r="AA667" s="18"/>
    </row>
    <row r="668" spans="1:27" ht="112.5" customHeight="1">
      <c r="A668" s="18"/>
      <c r="B668" s="15"/>
      <c r="C668" s="15"/>
      <c r="D668" s="187"/>
      <c r="E668" s="192"/>
      <c r="F668" s="15"/>
      <c r="G668" s="15"/>
      <c r="H668" s="15"/>
      <c r="I668" s="92"/>
      <c r="J668" s="18"/>
      <c r="K668" s="18"/>
      <c r="L668" s="18"/>
      <c r="M668" s="18"/>
      <c r="N668" s="18"/>
      <c r="O668" s="18"/>
      <c r="P668" s="18"/>
      <c r="Q668" s="18"/>
      <c r="R668" s="18"/>
      <c r="S668" s="18"/>
      <c r="T668" s="18"/>
      <c r="U668" s="18"/>
      <c r="V668" s="18"/>
      <c r="W668" s="18"/>
      <c r="X668" s="18"/>
      <c r="Y668" s="18"/>
      <c r="Z668" s="18"/>
      <c r="AA668" s="18"/>
    </row>
    <row r="669" spans="1:27" ht="112.5" customHeight="1">
      <c r="A669" s="18"/>
      <c r="B669" s="15"/>
      <c r="C669" s="15"/>
      <c r="D669" s="187"/>
      <c r="E669" s="192"/>
      <c r="F669" s="15"/>
      <c r="G669" s="15"/>
      <c r="H669" s="15"/>
      <c r="I669" s="92"/>
      <c r="J669" s="18"/>
      <c r="K669" s="18"/>
      <c r="L669" s="18"/>
      <c r="M669" s="18"/>
      <c r="N669" s="18"/>
      <c r="O669" s="18"/>
      <c r="P669" s="18"/>
      <c r="Q669" s="18"/>
      <c r="R669" s="18"/>
      <c r="S669" s="18"/>
      <c r="T669" s="18"/>
      <c r="U669" s="18"/>
      <c r="V669" s="18"/>
      <c r="W669" s="18"/>
      <c r="X669" s="18"/>
      <c r="Y669" s="18"/>
      <c r="Z669" s="18"/>
      <c r="AA669" s="18"/>
    </row>
    <row r="670" spans="1:27" ht="112.5" customHeight="1">
      <c r="A670" s="18"/>
      <c r="B670" s="15"/>
      <c r="C670" s="15"/>
      <c r="D670" s="187"/>
      <c r="E670" s="192"/>
      <c r="F670" s="15"/>
      <c r="G670" s="15"/>
      <c r="H670" s="15"/>
      <c r="I670" s="92"/>
      <c r="J670" s="18"/>
      <c r="K670" s="18"/>
      <c r="L670" s="18"/>
      <c r="M670" s="18"/>
      <c r="N670" s="18"/>
      <c r="O670" s="18"/>
      <c r="P670" s="18"/>
      <c r="Q670" s="18"/>
      <c r="R670" s="18"/>
      <c r="S670" s="18"/>
      <c r="T670" s="18"/>
      <c r="U670" s="18"/>
      <c r="V670" s="18"/>
      <c r="W670" s="18"/>
      <c r="X670" s="18"/>
      <c r="Y670" s="18"/>
      <c r="Z670" s="18"/>
      <c r="AA670" s="18"/>
    </row>
    <row r="671" spans="1:27" ht="112.5" customHeight="1">
      <c r="A671" s="18"/>
      <c r="B671" s="15"/>
      <c r="C671" s="15"/>
      <c r="D671" s="187"/>
      <c r="E671" s="192"/>
      <c r="F671" s="15"/>
      <c r="G671" s="15"/>
      <c r="H671" s="15"/>
      <c r="I671" s="92"/>
      <c r="J671" s="18"/>
      <c r="K671" s="18"/>
      <c r="L671" s="18"/>
      <c r="M671" s="18"/>
      <c r="N671" s="18"/>
      <c r="O671" s="18"/>
      <c r="P671" s="18"/>
      <c r="Q671" s="18"/>
      <c r="R671" s="18"/>
      <c r="S671" s="18"/>
      <c r="T671" s="18"/>
      <c r="U671" s="18"/>
      <c r="V671" s="18"/>
      <c r="W671" s="18"/>
      <c r="X671" s="18"/>
      <c r="Y671" s="18"/>
      <c r="Z671" s="18"/>
      <c r="AA671" s="18"/>
    </row>
    <row r="672" spans="1:27" ht="112.5" customHeight="1">
      <c r="A672" s="18"/>
      <c r="B672" s="15"/>
      <c r="C672" s="15"/>
      <c r="D672" s="187"/>
      <c r="E672" s="192"/>
      <c r="F672" s="15"/>
      <c r="G672" s="15"/>
      <c r="H672" s="15"/>
      <c r="I672" s="92"/>
      <c r="J672" s="18"/>
      <c r="K672" s="18"/>
      <c r="L672" s="18"/>
      <c r="M672" s="18"/>
      <c r="N672" s="18"/>
      <c r="O672" s="18"/>
      <c r="P672" s="18"/>
      <c r="Q672" s="18"/>
      <c r="R672" s="18"/>
      <c r="S672" s="18"/>
      <c r="T672" s="18"/>
      <c r="U672" s="18"/>
      <c r="V672" s="18"/>
      <c r="W672" s="18"/>
      <c r="X672" s="18"/>
      <c r="Y672" s="18"/>
      <c r="Z672" s="18"/>
      <c r="AA672" s="18"/>
    </row>
    <row r="673" spans="1:27" ht="112.5" customHeight="1">
      <c r="A673" s="18"/>
      <c r="B673" s="15"/>
      <c r="C673" s="15"/>
      <c r="D673" s="187"/>
      <c r="E673" s="192"/>
      <c r="F673" s="15"/>
      <c r="G673" s="15"/>
      <c r="H673" s="15"/>
      <c r="I673" s="92"/>
      <c r="J673" s="18"/>
      <c r="K673" s="18"/>
      <c r="L673" s="18"/>
      <c r="M673" s="18"/>
      <c r="N673" s="18"/>
      <c r="O673" s="18"/>
      <c r="P673" s="18"/>
      <c r="Q673" s="18"/>
      <c r="R673" s="18"/>
      <c r="S673" s="18"/>
      <c r="T673" s="18"/>
      <c r="U673" s="18"/>
      <c r="V673" s="18"/>
      <c r="W673" s="18"/>
      <c r="X673" s="18"/>
      <c r="Y673" s="18"/>
      <c r="Z673" s="18"/>
      <c r="AA673" s="18"/>
    </row>
    <row r="674" spans="1:27" ht="112.5" customHeight="1">
      <c r="A674" s="18"/>
      <c r="B674" s="15"/>
      <c r="C674" s="15"/>
      <c r="D674" s="187"/>
      <c r="E674" s="192"/>
      <c r="F674" s="15"/>
      <c r="G674" s="15"/>
      <c r="H674" s="15"/>
      <c r="I674" s="92"/>
      <c r="J674" s="18"/>
      <c r="K674" s="18"/>
      <c r="L674" s="18"/>
      <c r="M674" s="18"/>
      <c r="N674" s="18"/>
      <c r="O674" s="18"/>
      <c r="P674" s="18"/>
      <c r="Q674" s="18"/>
      <c r="R674" s="18"/>
      <c r="S674" s="18"/>
      <c r="T674" s="18"/>
      <c r="U674" s="18"/>
      <c r="V674" s="18"/>
      <c r="W674" s="18"/>
      <c r="X674" s="18"/>
      <c r="Y674" s="18"/>
      <c r="Z674" s="18"/>
      <c r="AA674" s="18"/>
    </row>
    <row r="675" spans="1:27" ht="112.5" customHeight="1">
      <c r="A675" s="18"/>
      <c r="B675" s="15"/>
      <c r="C675" s="15"/>
      <c r="D675" s="187"/>
      <c r="E675" s="192"/>
      <c r="F675" s="15"/>
      <c r="G675" s="15"/>
      <c r="H675" s="15"/>
      <c r="I675" s="92"/>
      <c r="J675" s="18"/>
      <c r="K675" s="18"/>
      <c r="L675" s="18"/>
      <c r="M675" s="18"/>
      <c r="N675" s="18"/>
      <c r="O675" s="18"/>
      <c r="P675" s="18"/>
      <c r="Q675" s="18"/>
      <c r="R675" s="18"/>
      <c r="S675" s="18"/>
      <c r="T675" s="18"/>
      <c r="U675" s="18"/>
      <c r="V675" s="18"/>
      <c r="W675" s="18"/>
      <c r="X675" s="18"/>
      <c r="Y675" s="18"/>
      <c r="Z675" s="18"/>
      <c r="AA675" s="18"/>
    </row>
    <row r="676" spans="1:27" ht="112.5" customHeight="1">
      <c r="A676" s="18"/>
      <c r="B676" s="15"/>
      <c r="C676" s="15"/>
      <c r="D676" s="187"/>
      <c r="E676" s="192"/>
      <c r="F676" s="15"/>
      <c r="G676" s="15"/>
      <c r="H676" s="15"/>
      <c r="I676" s="92"/>
      <c r="J676" s="18"/>
      <c r="K676" s="18"/>
      <c r="L676" s="18"/>
      <c r="M676" s="18"/>
      <c r="N676" s="18"/>
      <c r="O676" s="18"/>
      <c r="P676" s="18"/>
      <c r="Q676" s="18"/>
      <c r="R676" s="18"/>
      <c r="S676" s="18"/>
      <c r="T676" s="18"/>
      <c r="U676" s="18"/>
      <c r="V676" s="18"/>
      <c r="W676" s="18"/>
      <c r="X676" s="18"/>
      <c r="Y676" s="18"/>
      <c r="Z676" s="18"/>
      <c r="AA676" s="18"/>
    </row>
    <row r="677" spans="1:27" ht="112.5" customHeight="1">
      <c r="A677" s="18"/>
      <c r="B677" s="15"/>
      <c r="C677" s="15"/>
      <c r="D677" s="187"/>
      <c r="E677" s="192"/>
      <c r="F677" s="15"/>
      <c r="G677" s="15"/>
      <c r="H677" s="15"/>
      <c r="I677" s="92"/>
      <c r="J677" s="18"/>
      <c r="K677" s="18"/>
      <c r="L677" s="18"/>
      <c r="M677" s="18"/>
      <c r="N677" s="18"/>
      <c r="O677" s="18"/>
      <c r="P677" s="18"/>
      <c r="Q677" s="18"/>
      <c r="R677" s="18"/>
      <c r="S677" s="18"/>
      <c r="T677" s="18"/>
      <c r="U677" s="18"/>
      <c r="V677" s="18"/>
      <c r="W677" s="18"/>
      <c r="X677" s="18"/>
      <c r="Y677" s="18"/>
      <c r="Z677" s="18"/>
      <c r="AA677" s="18"/>
    </row>
    <row r="678" spans="1:27" ht="112.5" customHeight="1">
      <c r="A678" s="18"/>
      <c r="B678" s="15"/>
      <c r="C678" s="15"/>
      <c r="D678" s="187"/>
      <c r="E678" s="192"/>
      <c r="F678" s="15"/>
      <c r="G678" s="15"/>
      <c r="H678" s="15"/>
      <c r="I678" s="92"/>
      <c r="J678" s="18"/>
      <c r="K678" s="18"/>
      <c r="L678" s="18"/>
      <c r="M678" s="18"/>
      <c r="N678" s="18"/>
      <c r="O678" s="18"/>
      <c r="P678" s="18"/>
      <c r="Q678" s="18"/>
      <c r="R678" s="18"/>
      <c r="S678" s="18"/>
      <c r="T678" s="18"/>
      <c r="U678" s="18"/>
      <c r="V678" s="18"/>
      <c r="W678" s="18"/>
      <c r="X678" s="18"/>
      <c r="Y678" s="18"/>
      <c r="Z678" s="18"/>
      <c r="AA678" s="18"/>
    </row>
    <row r="679" spans="1:27" ht="112.5" customHeight="1">
      <c r="A679" s="18"/>
      <c r="B679" s="15"/>
      <c r="C679" s="15"/>
      <c r="D679" s="187"/>
      <c r="E679" s="192"/>
      <c r="F679" s="15"/>
      <c r="G679" s="15"/>
      <c r="H679" s="15"/>
      <c r="I679" s="92"/>
      <c r="J679" s="18"/>
      <c r="K679" s="18"/>
      <c r="L679" s="18"/>
      <c r="M679" s="18"/>
      <c r="N679" s="18"/>
      <c r="O679" s="18"/>
      <c r="P679" s="18"/>
      <c r="Q679" s="18"/>
      <c r="R679" s="18"/>
      <c r="S679" s="18"/>
      <c r="T679" s="18"/>
      <c r="U679" s="18"/>
      <c r="V679" s="18"/>
      <c r="W679" s="18"/>
      <c r="X679" s="18"/>
      <c r="Y679" s="18"/>
      <c r="Z679" s="18"/>
      <c r="AA679" s="18"/>
    </row>
    <row r="680" spans="1:27" ht="112.5" customHeight="1">
      <c r="A680" s="18"/>
      <c r="B680" s="15"/>
      <c r="C680" s="15"/>
      <c r="D680" s="187"/>
      <c r="E680" s="192"/>
      <c r="F680" s="15"/>
      <c r="G680" s="15"/>
      <c r="H680" s="15"/>
      <c r="I680" s="92"/>
      <c r="J680" s="18"/>
      <c r="K680" s="18"/>
      <c r="L680" s="18"/>
      <c r="M680" s="18"/>
      <c r="N680" s="18"/>
      <c r="O680" s="18"/>
      <c r="P680" s="18"/>
      <c r="Q680" s="18"/>
      <c r="R680" s="18"/>
      <c r="S680" s="18"/>
      <c r="T680" s="18"/>
      <c r="U680" s="18"/>
      <c r="V680" s="18"/>
      <c r="W680" s="18"/>
      <c r="X680" s="18"/>
      <c r="Y680" s="18"/>
      <c r="Z680" s="18"/>
      <c r="AA680" s="18"/>
    </row>
    <row r="681" spans="1:27" ht="112.5" customHeight="1">
      <c r="A681" s="18"/>
      <c r="B681" s="15"/>
      <c r="C681" s="15"/>
      <c r="D681" s="187"/>
      <c r="E681" s="192"/>
      <c r="F681" s="15"/>
      <c r="G681" s="15"/>
      <c r="H681" s="15"/>
      <c r="I681" s="92"/>
      <c r="J681" s="18"/>
      <c r="K681" s="18"/>
      <c r="L681" s="18"/>
      <c r="M681" s="18"/>
      <c r="N681" s="18"/>
      <c r="O681" s="18"/>
      <c r="P681" s="18"/>
      <c r="Q681" s="18"/>
      <c r="R681" s="18"/>
      <c r="S681" s="18"/>
      <c r="T681" s="18"/>
      <c r="U681" s="18"/>
      <c r="V681" s="18"/>
      <c r="W681" s="18"/>
      <c r="X681" s="18"/>
      <c r="Y681" s="18"/>
      <c r="Z681" s="18"/>
      <c r="AA681" s="18"/>
    </row>
    <row r="682" spans="1:27" ht="112.5" customHeight="1">
      <c r="A682" s="18"/>
      <c r="B682" s="15"/>
      <c r="C682" s="15"/>
      <c r="D682" s="187"/>
      <c r="E682" s="192"/>
      <c r="F682" s="15"/>
      <c r="G682" s="15"/>
      <c r="H682" s="15"/>
      <c r="I682" s="92"/>
      <c r="J682" s="18"/>
      <c r="K682" s="18"/>
      <c r="L682" s="18"/>
      <c r="M682" s="18"/>
      <c r="N682" s="18"/>
      <c r="O682" s="18"/>
      <c r="P682" s="18"/>
      <c r="Q682" s="18"/>
      <c r="R682" s="18"/>
      <c r="S682" s="18"/>
      <c r="T682" s="18"/>
      <c r="U682" s="18"/>
      <c r="V682" s="18"/>
      <c r="W682" s="18"/>
      <c r="X682" s="18"/>
      <c r="Y682" s="18"/>
      <c r="Z682" s="18"/>
      <c r="AA682" s="18"/>
    </row>
    <row r="683" spans="1:27" ht="112.5" customHeight="1">
      <c r="A683" s="18"/>
      <c r="B683" s="15"/>
      <c r="C683" s="15"/>
      <c r="D683" s="187"/>
      <c r="E683" s="192"/>
      <c r="F683" s="15"/>
      <c r="G683" s="15"/>
      <c r="H683" s="15"/>
      <c r="I683" s="92"/>
      <c r="J683" s="18"/>
      <c r="K683" s="18"/>
      <c r="L683" s="18"/>
      <c r="M683" s="18"/>
      <c r="N683" s="18"/>
      <c r="O683" s="18"/>
      <c r="P683" s="18"/>
      <c r="Q683" s="18"/>
      <c r="R683" s="18"/>
      <c r="S683" s="18"/>
      <c r="T683" s="18"/>
      <c r="U683" s="18"/>
      <c r="V683" s="18"/>
      <c r="W683" s="18"/>
      <c r="X683" s="18"/>
      <c r="Y683" s="18"/>
      <c r="Z683" s="18"/>
      <c r="AA683" s="18"/>
    </row>
    <row r="684" spans="1:27" ht="112.5" customHeight="1">
      <c r="A684" s="18"/>
      <c r="B684" s="15"/>
      <c r="C684" s="15"/>
      <c r="D684" s="187"/>
      <c r="E684" s="192"/>
      <c r="F684" s="15"/>
      <c r="G684" s="15"/>
      <c r="H684" s="15"/>
      <c r="I684" s="92"/>
      <c r="J684" s="18"/>
      <c r="K684" s="18"/>
      <c r="L684" s="18"/>
      <c r="M684" s="18"/>
      <c r="N684" s="18"/>
      <c r="O684" s="18"/>
      <c r="P684" s="18"/>
      <c r="Q684" s="18"/>
      <c r="R684" s="18"/>
      <c r="S684" s="18"/>
      <c r="T684" s="18"/>
      <c r="U684" s="18"/>
      <c r="V684" s="18"/>
      <c r="W684" s="18"/>
      <c r="X684" s="18"/>
      <c r="Y684" s="18"/>
      <c r="Z684" s="18"/>
      <c r="AA684" s="18"/>
    </row>
    <row r="685" spans="1:27" ht="112.5" customHeight="1">
      <c r="A685" s="18"/>
      <c r="B685" s="15"/>
      <c r="C685" s="15"/>
      <c r="D685" s="187"/>
      <c r="E685" s="192"/>
      <c r="F685" s="15"/>
      <c r="G685" s="15"/>
      <c r="H685" s="15"/>
      <c r="I685" s="92"/>
      <c r="J685" s="18"/>
      <c r="K685" s="18"/>
      <c r="L685" s="18"/>
      <c r="M685" s="18"/>
      <c r="N685" s="18"/>
      <c r="O685" s="18"/>
      <c r="P685" s="18"/>
      <c r="Q685" s="18"/>
      <c r="R685" s="18"/>
      <c r="S685" s="18"/>
      <c r="T685" s="18"/>
      <c r="U685" s="18"/>
      <c r="V685" s="18"/>
      <c r="W685" s="18"/>
      <c r="X685" s="18"/>
      <c r="Y685" s="18"/>
      <c r="Z685" s="18"/>
      <c r="AA685" s="18"/>
    </row>
    <row r="686" spans="1:27" ht="112.5" customHeight="1">
      <c r="A686" s="18"/>
      <c r="B686" s="15"/>
      <c r="C686" s="15"/>
      <c r="D686" s="187"/>
      <c r="E686" s="192"/>
      <c r="F686" s="15"/>
      <c r="G686" s="15"/>
      <c r="H686" s="15"/>
      <c r="I686" s="92"/>
      <c r="J686" s="18"/>
      <c r="K686" s="18"/>
      <c r="L686" s="18"/>
      <c r="M686" s="18"/>
      <c r="N686" s="18"/>
      <c r="O686" s="18"/>
      <c r="P686" s="18"/>
      <c r="Q686" s="18"/>
      <c r="R686" s="18"/>
      <c r="S686" s="18"/>
      <c r="T686" s="18"/>
      <c r="U686" s="18"/>
      <c r="V686" s="18"/>
      <c r="W686" s="18"/>
      <c r="X686" s="18"/>
      <c r="Y686" s="18"/>
      <c r="Z686" s="18"/>
      <c r="AA686" s="18"/>
    </row>
    <row r="687" spans="1:27" ht="112.5" customHeight="1">
      <c r="A687" s="18"/>
      <c r="B687" s="15"/>
      <c r="C687" s="15"/>
      <c r="D687" s="187"/>
      <c r="E687" s="192"/>
      <c r="F687" s="15"/>
      <c r="G687" s="15"/>
      <c r="H687" s="15"/>
      <c r="I687" s="92"/>
      <c r="J687" s="18"/>
      <c r="K687" s="18"/>
      <c r="L687" s="18"/>
      <c r="M687" s="18"/>
      <c r="N687" s="18"/>
      <c r="O687" s="18"/>
      <c r="P687" s="18"/>
      <c r="Q687" s="18"/>
      <c r="R687" s="18"/>
      <c r="S687" s="18"/>
      <c r="T687" s="18"/>
      <c r="U687" s="18"/>
      <c r="V687" s="18"/>
      <c r="W687" s="18"/>
      <c r="X687" s="18"/>
      <c r="Y687" s="18"/>
      <c r="Z687" s="18"/>
      <c r="AA687" s="18"/>
    </row>
    <row r="688" spans="1:27" ht="112.5" customHeight="1">
      <c r="A688" s="18"/>
      <c r="B688" s="15"/>
      <c r="C688" s="15"/>
      <c r="D688" s="187"/>
      <c r="E688" s="192"/>
      <c r="F688" s="15"/>
      <c r="G688" s="15"/>
      <c r="H688" s="15"/>
      <c r="I688" s="92"/>
      <c r="J688" s="18"/>
      <c r="K688" s="18"/>
      <c r="L688" s="18"/>
      <c r="M688" s="18"/>
      <c r="N688" s="18"/>
      <c r="O688" s="18"/>
      <c r="P688" s="18"/>
      <c r="Q688" s="18"/>
      <c r="R688" s="18"/>
      <c r="S688" s="18"/>
      <c r="T688" s="18"/>
      <c r="U688" s="18"/>
      <c r="V688" s="18"/>
      <c r="W688" s="18"/>
      <c r="X688" s="18"/>
      <c r="Y688" s="18"/>
      <c r="Z688" s="18"/>
      <c r="AA688" s="18"/>
    </row>
    <row r="689" spans="1:27" ht="112.5" customHeight="1">
      <c r="A689" s="18"/>
      <c r="B689" s="15"/>
      <c r="C689" s="15"/>
      <c r="D689" s="187"/>
      <c r="E689" s="192"/>
      <c r="F689" s="15"/>
      <c r="G689" s="15"/>
      <c r="H689" s="15"/>
      <c r="I689" s="92"/>
      <c r="J689" s="18"/>
      <c r="K689" s="18"/>
      <c r="L689" s="18"/>
      <c r="M689" s="18"/>
      <c r="N689" s="18"/>
      <c r="O689" s="18"/>
      <c r="P689" s="18"/>
      <c r="Q689" s="18"/>
      <c r="R689" s="18"/>
      <c r="S689" s="18"/>
      <c r="T689" s="18"/>
      <c r="U689" s="18"/>
      <c r="V689" s="18"/>
      <c r="W689" s="18"/>
      <c r="X689" s="18"/>
      <c r="Y689" s="18"/>
      <c r="Z689" s="18"/>
      <c r="AA689" s="18"/>
    </row>
    <row r="690" spans="1:27" ht="112.5" customHeight="1">
      <c r="A690" s="18"/>
      <c r="B690" s="15"/>
      <c r="C690" s="15"/>
      <c r="D690" s="187"/>
      <c r="E690" s="192"/>
      <c r="F690" s="15"/>
      <c r="G690" s="15"/>
      <c r="H690" s="15"/>
      <c r="I690" s="92"/>
      <c r="J690" s="18"/>
      <c r="K690" s="18"/>
      <c r="L690" s="18"/>
      <c r="M690" s="18"/>
      <c r="N690" s="18"/>
      <c r="O690" s="18"/>
      <c r="P690" s="18"/>
      <c r="Q690" s="18"/>
      <c r="R690" s="18"/>
      <c r="S690" s="18"/>
      <c r="T690" s="18"/>
      <c r="U690" s="18"/>
      <c r="V690" s="18"/>
      <c r="W690" s="18"/>
      <c r="X690" s="18"/>
      <c r="Y690" s="18"/>
      <c r="Z690" s="18"/>
      <c r="AA690" s="18"/>
    </row>
    <row r="691" spans="1:27" ht="112.5" customHeight="1">
      <c r="A691" s="18"/>
      <c r="B691" s="15"/>
      <c r="C691" s="15"/>
      <c r="D691" s="187"/>
      <c r="E691" s="192"/>
      <c r="F691" s="15"/>
      <c r="G691" s="15"/>
      <c r="H691" s="15"/>
      <c r="I691" s="92"/>
      <c r="J691" s="18"/>
      <c r="K691" s="18"/>
      <c r="L691" s="18"/>
      <c r="M691" s="18"/>
      <c r="N691" s="18"/>
      <c r="O691" s="18"/>
      <c r="P691" s="18"/>
      <c r="Q691" s="18"/>
      <c r="R691" s="18"/>
      <c r="S691" s="18"/>
      <c r="T691" s="18"/>
      <c r="U691" s="18"/>
      <c r="V691" s="18"/>
      <c r="W691" s="18"/>
      <c r="X691" s="18"/>
      <c r="Y691" s="18"/>
      <c r="Z691" s="18"/>
      <c r="AA691" s="18"/>
    </row>
    <row r="692" spans="1:27" ht="112.5" customHeight="1">
      <c r="A692" s="18"/>
      <c r="B692" s="15"/>
      <c r="C692" s="15"/>
      <c r="D692" s="187"/>
      <c r="E692" s="192"/>
      <c r="F692" s="15"/>
      <c r="G692" s="15"/>
      <c r="H692" s="15"/>
      <c r="I692" s="92"/>
      <c r="J692" s="18"/>
      <c r="K692" s="18"/>
      <c r="L692" s="18"/>
      <c r="M692" s="18"/>
      <c r="N692" s="18"/>
      <c r="O692" s="18"/>
      <c r="P692" s="18"/>
      <c r="Q692" s="18"/>
      <c r="R692" s="18"/>
      <c r="S692" s="18"/>
      <c r="T692" s="18"/>
      <c r="U692" s="18"/>
      <c r="V692" s="18"/>
      <c r="W692" s="18"/>
      <c r="X692" s="18"/>
      <c r="Y692" s="18"/>
      <c r="Z692" s="18"/>
      <c r="AA692" s="18"/>
    </row>
    <row r="693" spans="1:27" ht="112.5" customHeight="1">
      <c r="A693" s="18"/>
      <c r="B693" s="15"/>
      <c r="C693" s="15"/>
      <c r="D693" s="187"/>
      <c r="E693" s="192"/>
      <c r="F693" s="15"/>
      <c r="G693" s="15"/>
      <c r="H693" s="15"/>
      <c r="I693" s="92"/>
      <c r="J693" s="18"/>
      <c r="K693" s="18"/>
      <c r="L693" s="18"/>
      <c r="M693" s="18"/>
      <c r="N693" s="18"/>
      <c r="O693" s="18"/>
      <c r="P693" s="18"/>
      <c r="Q693" s="18"/>
      <c r="R693" s="18"/>
      <c r="S693" s="18"/>
      <c r="T693" s="18"/>
      <c r="U693" s="18"/>
      <c r="V693" s="18"/>
      <c r="W693" s="18"/>
      <c r="X693" s="18"/>
      <c r="Y693" s="18"/>
      <c r="Z693" s="18"/>
      <c r="AA693" s="18"/>
    </row>
    <row r="694" spans="1:27" ht="112.5" customHeight="1">
      <c r="A694" s="18"/>
      <c r="B694" s="15"/>
      <c r="C694" s="15"/>
      <c r="D694" s="187"/>
      <c r="E694" s="192"/>
      <c r="F694" s="15"/>
      <c r="G694" s="15"/>
      <c r="H694" s="15"/>
      <c r="I694" s="92"/>
      <c r="J694" s="18"/>
      <c r="K694" s="18"/>
      <c r="L694" s="18"/>
      <c r="M694" s="18"/>
      <c r="N694" s="18"/>
      <c r="O694" s="18"/>
      <c r="P694" s="18"/>
      <c r="Q694" s="18"/>
      <c r="R694" s="18"/>
      <c r="S694" s="18"/>
      <c r="T694" s="18"/>
      <c r="U694" s="18"/>
      <c r="V694" s="18"/>
      <c r="W694" s="18"/>
      <c r="X694" s="18"/>
      <c r="Y694" s="18"/>
      <c r="Z694" s="18"/>
      <c r="AA694" s="18"/>
    </row>
    <row r="695" spans="1:27" ht="112.5" customHeight="1">
      <c r="A695" s="18"/>
      <c r="B695" s="15"/>
      <c r="C695" s="15"/>
      <c r="D695" s="187"/>
      <c r="E695" s="192"/>
      <c r="F695" s="15"/>
      <c r="G695" s="15"/>
      <c r="H695" s="15"/>
      <c r="I695" s="92"/>
      <c r="J695" s="18"/>
      <c r="K695" s="18"/>
      <c r="L695" s="18"/>
      <c r="M695" s="18"/>
      <c r="N695" s="18"/>
      <c r="O695" s="18"/>
      <c r="P695" s="18"/>
      <c r="Q695" s="18"/>
      <c r="R695" s="18"/>
      <c r="S695" s="18"/>
      <c r="T695" s="18"/>
      <c r="U695" s="18"/>
      <c r="V695" s="18"/>
      <c r="W695" s="18"/>
      <c r="X695" s="18"/>
      <c r="Y695" s="18"/>
      <c r="Z695" s="18"/>
      <c r="AA695" s="18"/>
    </row>
    <row r="696" spans="1:27" ht="112.5" customHeight="1">
      <c r="A696" s="18"/>
      <c r="B696" s="15"/>
      <c r="C696" s="15"/>
      <c r="D696" s="187"/>
      <c r="E696" s="192"/>
      <c r="F696" s="15"/>
      <c r="G696" s="15"/>
      <c r="H696" s="15"/>
      <c r="I696" s="92"/>
      <c r="J696" s="18"/>
      <c r="K696" s="18"/>
      <c r="L696" s="18"/>
      <c r="M696" s="18"/>
      <c r="N696" s="18"/>
      <c r="O696" s="18"/>
      <c r="P696" s="18"/>
      <c r="Q696" s="18"/>
      <c r="R696" s="18"/>
      <c r="S696" s="18"/>
      <c r="T696" s="18"/>
      <c r="U696" s="18"/>
      <c r="V696" s="18"/>
      <c r="W696" s="18"/>
      <c r="X696" s="18"/>
      <c r="Y696" s="18"/>
      <c r="Z696" s="18"/>
      <c r="AA696" s="18"/>
    </row>
    <row r="697" spans="1:27" ht="112.5" customHeight="1">
      <c r="A697" s="18"/>
      <c r="B697" s="15"/>
      <c r="C697" s="15"/>
      <c r="D697" s="187"/>
      <c r="E697" s="192"/>
      <c r="F697" s="15"/>
      <c r="G697" s="15"/>
      <c r="H697" s="15"/>
      <c r="I697" s="92"/>
      <c r="J697" s="18"/>
      <c r="K697" s="18"/>
      <c r="L697" s="18"/>
      <c r="M697" s="18"/>
      <c r="N697" s="18"/>
      <c r="O697" s="18"/>
      <c r="P697" s="18"/>
      <c r="Q697" s="18"/>
      <c r="R697" s="18"/>
      <c r="S697" s="18"/>
      <c r="T697" s="18"/>
      <c r="U697" s="18"/>
      <c r="V697" s="18"/>
      <c r="W697" s="18"/>
      <c r="X697" s="18"/>
      <c r="Y697" s="18"/>
      <c r="Z697" s="18"/>
      <c r="AA697" s="18"/>
    </row>
    <row r="698" spans="1:27" ht="112.5" customHeight="1">
      <c r="A698" s="18"/>
      <c r="B698" s="15"/>
      <c r="C698" s="15"/>
      <c r="D698" s="187"/>
      <c r="E698" s="192"/>
      <c r="F698" s="15"/>
      <c r="G698" s="15"/>
      <c r="H698" s="15"/>
      <c r="I698" s="92"/>
      <c r="J698" s="18"/>
      <c r="K698" s="18"/>
      <c r="L698" s="18"/>
      <c r="M698" s="18"/>
      <c r="N698" s="18"/>
      <c r="O698" s="18"/>
      <c r="P698" s="18"/>
      <c r="Q698" s="18"/>
      <c r="R698" s="18"/>
      <c r="S698" s="18"/>
      <c r="T698" s="18"/>
      <c r="U698" s="18"/>
      <c r="V698" s="18"/>
      <c r="W698" s="18"/>
      <c r="X698" s="18"/>
      <c r="Y698" s="18"/>
      <c r="Z698" s="18"/>
      <c r="AA698" s="18"/>
    </row>
    <row r="699" spans="1:27" ht="112.5" customHeight="1">
      <c r="A699" s="18"/>
      <c r="B699" s="15"/>
      <c r="C699" s="15"/>
      <c r="D699" s="187"/>
      <c r="E699" s="192"/>
      <c r="F699" s="15"/>
      <c r="G699" s="15"/>
      <c r="H699" s="15"/>
      <c r="I699" s="92"/>
      <c r="J699" s="18"/>
      <c r="K699" s="18"/>
      <c r="L699" s="18"/>
      <c r="M699" s="18"/>
      <c r="N699" s="18"/>
      <c r="O699" s="18"/>
      <c r="P699" s="18"/>
      <c r="Q699" s="18"/>
      <c r="R699" s="18"/>
      <c r="S699" s="18"/>
      <c r="T699" s="18"/>
      <c r="U699" s="18"/>
      <c r="V699" s="18"/>
      <c r="W699" s="18"/>
      <c r="X699" s="18"/>
      <c r="Y699" s="18"/>
      <c r="Z699" s="18"/>
      <c r="AA699" s="18"/>
    </row>
    <row r="700" spans="1:27" ht="112.5" customHeight="1">
      <c r="A700" s="18"/>
      <c r="B700" s="15"/>
      <c r="C700" s="15"/>
      <c r="D700" s="187"/>
      <c r="E700" s="192"/>
      <c r="F700" s="15"/>
      <c r="G700" s="15"/>
      <c r="H700" s="15"/>
      <c r="I700" s="92"/>
      <c r="J700" s="18"/>
      <c r="K700" s="18"/>
      <c r="L700" s="18"/>
      <c r="M700" s="18"/>
      <c r="N700" s="18"/>
      <c r="O700" s="18"/>
      <c r="P700" s="18"/>
      <c r="Q700" s="18"/>
      <c r="R700" s="18"/>
      <c r="S700" s="18"/>
      <c r="T700" s="18"/>
      <c r="U700" s="18"/>
      <c r="V700" s="18"/>
      <c r="W700" s="18"/>
      <c r="X700" s="18"/>
      <c r="Y700" s="18"/>
      <c r="Z700" s="18"/>
      <c r="AA700" s="18"/>
    </row>
    <row r="701" spans="1:27" ht="112.5" customHeight="1">
      <c r="A701" s="18"/>
      <c r="B701" s="15"/>
      <c r="C701" s="15"/>
      <c r="D701" s="187"/>
      <c r="E701" s="192"/>
      <c r="F701" s="15"/>
      <c r="G701" s="15"/>
      <c r="H701" s="15"/>
      <c r="I701" s="92"/>
      <c r="J701" s="18"/>
      <c r="K701" s="18"/>
      <c r="L701" s="18"/>
      <c r="M701" s="18"/>
      <c r="N701" s="18"/>
      <c r="O701" s="18"/>
      <c r="P701" s="18"/>
      <c r="Q701" s="18"/>
      <c r="R701" s="18"/>
      <c r="S701" s="18"/>
      <c r="T701" s="18"/>
      <c r="U701" s="18"/>
      <c r="V701" s="18"/>
      <c r="W701" s="18"/>
      <c r="X701" s="18"/>
      <c r="Y701" s="18"/>
      <c r="Z701" s="18"/>
      <c r="AA701" s="18"/>
    </row>
    <row r="702" spans="1:27" ht="112.5" customHeight="1">
      <c r="A702" s="18"/>
      <c r="B702" s="15"/>
      <c r="C702" s="15"/>
      <c r="D702" s="187"/>
      <c r="E702" s="192"/>
      <c r="F702" s="15"/>
      <c r="G702" s="15"/>
      <c r="H702" s="15"/>
      <c r="I702" s="92"/>
      <c r="J702" s="18"/>
      <c r="K702" s="18"/>
      <c r="L702" s="18"/>
      <c r="M702" s="18"/>
      <c r="N702" s="18"/>
      <c r="O702" s="18"/>
      <c r="P702" s="18"/>
      <c r="Q702" s="18"/>
      <c r="R702" s="18"/>
      <c r="S702" s="18"/>
      <c r="T702" s="18"/>
      <c r="U702" s="18"/>
      <c r="V702" s="18"/>
      <c r="W702" s="18"/>
      <c r="X702" s="18"/>
      <c r="Y702" s="18"/>
      <c r="Z702" s="18"/>
      <c r="AA702" s="18"/>
    </row>
    <row r="703" spans="1:27" ht="112.5" customHeight="1">
      <c r="A703" s="18"/>
      <c r="B703" s="15"/>
      <c r="C703" s="15"/>
      <c r="D703" s="187"/>
      <c r="E703" s="192"/>
      <c r="F703" s="15"/>
      <c r="G703" s="15"/>
      <c r="H703" s="15"/>
      <c r="I703" s="92"/>
      <c r="J703" s="18"/>
      <c r="K703" s="18"/>
      <c r="L703" s="18"/>
      <c r="M703" s="18"/>
      <c r="N703" s="18"/>
      <c r="O703" s="18"/>
      <c r="P703" s="18"/>
      <c r="Q703" s="18"/>
      <c r="R703" s="18"/>
      <c r="S703" s="18"/>
      <c r="T703" s="18"/>
      <c r="U703" s="18"/>
      <c r="V703" s="18"/>
      <c r="W703" s="18"/>
      <c r="X703" s="18"/>
      <c r="Y703" s="18"/>
      <c r="Z703" s="18"/>
      <c r="AA703" s="18"/>
    </row>
    <row r="704" spans="1:27" ht="112.5" customHeight="1">
      <c r="A704" s="18"/>
      <c r="B704" s="15"/>
      <c r="C704" s="15"/>
      <c r="D704" s="187"/>
      <c r="E704" s="192"/>
      <c r="F704" s="15"/>
      <c r="G704" s="15"/>
      <c r="H704" s="15"/>
      <c r="I704" s="92"/>
      <c r="J704" s="18"/>
      <c r="K704" s="18"/>
      <c r="L704" s="18"/>
      <c r="M704" s="18"/>
      <c r="N704" s="18"/>
      <c r="O704" s="18"/>
      <c r="P704" s="18"/>
      <c r="Q704" s="18"/>
      <c r="R704" s="18"/>
      <c r="S704" s="18"/>
      <c r="T704" s="18"/>
      <c r="U704" s="18"/>
      <c r="V704" s="18"/>
      <c r="W704" s="18"/>
      <c r="X704" s="18"/>
      <c r="Y704" s="18"/>
      <c r="Z704" s="18"/>
      <c r="AA704" s="18"/>
    </row>
    <row r="705" spans="1:27" ht="112.5" customHeight="1">
      <c r="A705" s="18"/>
      <c r="B705" s="15"/>
      <c r="C705" s="15"/>
      <c r="D705" s="187"/>
      <c r="E705" s="192"/>
      <c r="F705" s="15"/>
      <c r="G705" s="15"/>
      <c r="H705" s="15"/>
      <c r="I705" s="92"/>
      <c r="J705" s="18"/>
      <c r="K705" s="18"/>
      <c r="L705" s="18"/>
      <c r="M705" s="18"/>
      <c r="N705" s="18"/>
      <c r="O705" s="18"/>
      <c r="P705" s="18"/>
      <c r="Q705" s="18"/>
      <c r="R705" s="18"/>
      <c r="S705" s="18"/>
      <c r="T705" s="18"/>
      <c r="U705" s="18"/>
      <c r="V705" s="18"/>
      <c r="W705" s="18"/>
      <c r="X705" s="18"/>
      <c r="Y705" s="18"/>
      <c r="Z705" s="18"/>
      <c r="AA705" s="18"/>
    </row>
    <row r="706" spans="1:27" ht="112.5" customHeight="1">
      <c r="A706" s="18"/>
      <c r="B706" s="15"/>
      <c r="C706" s="15"/>
      <c r="D706" s="187"/>
      <c r="E706" s="192"/>
      <c r="F706" s="15"/>
      <c r="G706" s="15"/>
      <c r="H706" s="15"/>
      <c r="I706" s="92"/>
      <c r="J706" s="18"/>
      <c r="K706" s="18"/>
      <c r="L706" s="18"/>
      <c r="M706" s="18"/>
      <c r="N706" s="18"/>
      <c r="O706" s="18"/>
      <c r="P706" s="18"/>
      <c r="Q706" s="18"/>
      <c r="R706" s="18"/>
      <c r="S706" s="18"/>
      <c r="T706" s="18"/>
      <c r="U706" s="18"/>
      <c r="V706" s="18"/>
      <c r="W706" s="18"/>
      <c r="X706" s="18"/>
      <c r="Y706" s="18"/>
      <c r="Z706" s="18"/>
      <c r="AA706" s="18"/>
    </row>
    <row r="707" spans="1:27" ht="112.5" customHeight="1">
      <c r="A707" s="18"/>
      <c r="B707" s="15"/>
      <c r="C707" s="15"/>
      <c r="D707" s="187"/>
      <c r="E707" s="192"/>
      <c r="F707" s="15"/>
      <c r="G707" s="15"/>
      <c r="H707" s="15"/>
      <c r="I707" s="92"/>
      <c r="J707" s="18"/>
      <c r="K707" s="18"/>
      <c r="L707" s="18"/>
      <c r="M707" s="18"/>
      <c r="N707" s="18"/>
      <c r="O707" s="18"/>
      <c r="P707" s="18"/>
      <c r="Q707" s="18"/>
      <c r="R707" s="18"/>
      <c r="S707" s="18"/>
      <c r="T707" s="18"/>
      <c r="U707" s="18"/>
      <c r="V707" s="18"/>
      <c r="W707" s="18"/>
      <c r="X707" s="18"/>
      <c r="Y707" s="18"/>
      <c r="Z707" s="18"/>
      <c r="AA707" s="18"/>
    </row>
    <row r="708" spans="1:27" ht="112.5" customHeight="1">
      <c r="A708" s="18"/>
      <c r="B708" s="15"/>
      <c r="C708" s="15"/>
      <c r="D708" s="187"/>
      <c r="E708" s="192"/>
      <c r="F708" s="15"/>
      <c r="G708" s="15"/>
      <c r="H708" s="15"/>
      <c r="I708" s="92"/>
      <c r="J708" s="18"/>
      <c r="K708" s="18"/>
      <c r="L708" s="18"/>
      <c r="M708" s="18"/>
      <c r="N708" s="18"/>
      <c r="O708" s="18"/>
      <c r="P708" s="18"/>
      <c r="Q708" s="18"/>
      <c r="R708" s="18"/>
      <c r="S708" s="18"/>
      <c r="T708" s="18"/>
      <c r="U708" s="18"/>
      <c r="V708" s="18"/>
      <c r="W708" s="18"/>
      <c r="X708" s="18"/>
      <c r="Y708" s="18"/>
      <c r="Z708" s="18"/>
      <c r="AA708" s="18"/>
    </row>
    <row r="709" spans="1:27" ht="112.5" customHeight="1">
      <c r="A709" s="18"/>
      <c r="B709" s="15"/>
      <c r="C709" s="15"/>
      <c r="D709" s="187"/>
      <c r="E709" s="192"/>
      <c r="F709" s="15"/>
      <c r="G709" s="15"/>
      <c r="H709" s="15"/>
      <c r="I709" s="92"/>
      <c r="J709" s="18"/>
      <c r="K709" s="18"/>
      <c r="L709" s="18"/>
      <c r="M709" s="18"/>
      <c r="N709" s="18"/>
      <c r="O709" s="18"/>
      <c r="P709" s="18"/>
      <c r="Q709" s="18"/>
      <c r="R709" s="18"/>
      <c r="S709" s="18"/>
      <c r="T709" s="18"/>
      <c r="U709" s="18"/>
      <c r="V709" s="18"/>
      <c r="W709" s="18"/>
      <c r="X709" s="18"/>
      <c r="Y709" s="18"/>
      <c r="Z709" s="18"/>
      <c r="AA709" s="18"/>
    </row>
    <row r="710" spans="1:27" ht="112.5" customHeight="1">
      <c r="A710" s="18"/>
      <c r="B710" s="15"/>
      <c r="C710" s="15"/>
      <c r="D710" s="187"/>
      <c r="E710" s="192"/>
      <c r="F710" s="15"/>
      <c r="G710" s="15"/>
      <c r="H710" s="15"/>
      <c r="I710" s="92"/>
      <c r="J710" s="18"/>
      <c r="K710" s="18"/>
      <c r="L710" s="18"/>
      <c r="M710" s="18"/>
      <c r="N710" s="18"/>
      <c r="O710" s="18"/>
      <c r="P710" s="18"/>
      <c r="Q710" s="18"/>
      <c r="R710" s="18"/>
      <c r="S710" s="18"/>
      <c r="T710" s="18"/>
      <c r="U710" s="18"/>
      <c r="V710" s="18"/>
      <c r="W710" s="18"/>
      <c r="X710" s="18"/>
      <c r="Y710" s="18"/>
      <c r="Z710" s="18"/>
      <c r="AA710" s="18"/>
    </row>
    <row r="711" spans="1:27" ht="112.5" customHeight="1">
      <c r="A711" s="18"/>
      <c r="B711" s="15"/>
      <c r="C711" s="15"/>
      <c r="D711" s="187"/>
      <c r="E711" s="192"/>
      <c r="F711" s="15"/>
      <c r="G711" s="15"/>
      <c r="H711" s="15"/>
      <c r="I711" s="92"/>
      <c r="J711" s="18"/>
      <c r="K711" s="18"/>
      <c r="L711" s="18"/>
      <c r="M711" s="18"/>
      <c r="N711" s="18"/>
      <c r="O711" s="18"/>
      <c r="P711" s="18"/>
      <c r="Q711" s="18"/>
      <c r="R711" s="18"/>
      <c r="S711" s="18"/>
      <c r="T711" s="18"/>
      <c r="U711" s="18"/>
      <c r="V711" s="18"/>
      <c r="W711" s="18"/>
      <c r="X711" s="18"/>
      <c r="Y711" s="18"/>
      <c r="Z711" s="18"/>
      <c r="AA711" s="18"/>
    </row>
    <row r="712" spans="1:27" ht="112.5" customHeight="1">
      <c r="A712" s="18"/>
      <c r="B712" s="15"/>
      <c r="C712" s="15"/>
      <c r="D712" s="187"/>
      <c r="E712" s="192"/>
      <c r="F712" s="15"/>
      <c r="G712" s="15"/>
      <c r="H712" s="15"/>
      <c r="I712" s="92"/>
      <c r="J712" s="18"/>
      <c r="K712" s="18"/>
      <c r="L712" s="18"/>
      <c r="M712" s="18"/>
      <c r="N712" s="18"/>
      <c r="O712" s="18"/>
      <c r="P712" s="18"/>
      <c r="Q712" s="18"/>
      <c r="R712" s="18"/>
      <c r="S712" s="18"/>
      <c r="T712" s="18"/>
      <c r="U712" s="18"/>
      <c r="V712" s="18"/>
      <c r="W712" s="18"/>
      <c r="X712" s="18"/>
      <c r="Y712" s="18"/>
      <c r="Z712" s="18"/>
      <c r="AA712" s="18"/>
    </row>
    <row r="713" spans="1:27" ht="112.5" customHeight="1">
      <c r="A713" s="18"/>
      <c r="B713" s="15"/>
      <c r="C713" s="15"/>
      <c r="D713" s="187"/>
      <c r="E713" s="192"/>
      <c r="F713" s="15"/>
      <c r="G713" s="15"/>
      <c r="H713" s="15"/>
      <c r="I713" s="92"/>
      <c r="J713" s="18"/>
      <c r="K713" s="18"/>
      <c r="L713" s="18"/>
      <c r="M713" s="18"/>
      <c r="N713" s="18"/>
      <c r="O713" s="18"/>
      <c r="P713" s="18"/>
      <c r="Q713" s="18"/>
      <c r="R713" s="18"/>
      <c r="S713" s="18"/>
      <c r="T713" s="18"/>
      <c r="U713" s="18"/>
      <c r="V713" s="18"/>
      <c r="W713" s="18"/>
      <c r="X713" s="18"/>
      <c r="Y713" s="18"/>
      <c r="Z713" s="18"/>
      <c r="AA713" s="18"/>
    </row>
    <row r="714" spans="1:27" ht="112.5" customHeight="1">
      <c r="A714" s="18"/>
      <c r="B714" s="15"/>
      <c r="C714" s="15"/>
      <c r="D714" s="187"/>
      <c r="E714" s="192"/>
      <c r="F714" s="15"/>
      <c r="G714" s="15"/>
      <c r="H714" s="15"/>
      <c r="I714" s="92"/>
      <c r="J714" s="18"/>
      <c r="K714" s="18"/>
      <c r="L714" s="18"/>
      <c r="M714" s="18"/>
      <c r="N714" s="18"/>
      <c r="O714" s="18"/>
      <c r="P714" s="18"/>
      <c r="Q714" s="18"/>
      <c r="R714" s="18"/>
      <c r="S714" s="18"/>
      <c r="T714" s="18"/>
      <c r="U714" s="18"/>
      <c r="V714" s="18"/>
      <c r="W714" s="18"/>
      <c r="X714" s="18"/>
      <c r="Y714" s="18"/>
      <c r="Z714" s="18"/>
      <c r="AA714" s="18"/>
    </row>
    <row r="715" spans="1:27" ht="112.5" customHeight="1">
      <c r="A715" s="18"/>
      <c r="B715" s="15"/>
      <c r="C715" s="15"/>
      <c r="D715" s="187"/>
      <c r="E715" s="192"/>
      <c r="F715" s="15"/>
      <c r="G715" s="15"/>
      <c r="H715" s="15"/>
      <c r="I715" s="92"/>
      <c r="J715" s="18"/>
      <c r="K715" s="18"/>
      <c r="L715" s="18"/>
      <c r="M715" s="18"/>
      <c r="N715" s="18"/>
      <c r="O715" s="18"/>
      <c r="P715" s="18"/>
      <c r="Q715" s="18"/>
      <c r="R715" s="18"/>
      <c r="S715" s="18"/>
      <c r="T715" s="18"/>
      <c r="U715" s="18"/>
      <c r="V715" s="18"/>
      <c r="W715" s="18"/>
      <c r="X715" s="18"/>
      <c r="Y715" s="18"/>
      <c r="Z715" s="18"/>
      <c r="AA715" s="18"/>
    </row>
    <row r="716" spans="1:27" ht="112.5" customHeight="1">
      <c r="A716" s="18"/>
      <c r="B716" s="15"/>
      <c r="C716" s="15"/>
      <c r="D716" s="187"/>
      <c r="E716" s="192"/>
      <c r="F716" s="15"/>
      <c r="G716" s="15"/>
      <c r="H716" s="15"/>
      <c r="I716" s="92"/>
      <c r="J716" s="18"/>
      <c r="K716" s="18"/>
      <c r="L716" s="18"/>
      <c r="M716" s="18"/>
      <c r="N716" s="18"/>
      <c r="O716" s="18"/>
      <c r="P716" s="18"/>
      <c r="Q716" s="18"/>
      <c r="R716" s="18"/>
      <c r="S716" s="18"/>
      <c r="T716" s="18"/>
      <c r="U716" s="18"/>
      <c r="V716" s="18"/>
      <c r="W716" s="18"/>
      <c r="X716" s="18"/>
      <c r="Y716" s="18"/>
      <c r="Z716" s="18"/>
      <c r="AA716" s="18"/>
    </row>
    <row r="717" spans="1:27" ht="112.5" customHeight="1">
      <c r="A717" s="18"/>
      <c r="B717" s="15"/>
      <c r="C717" s="15"/>
      <c r="D717" s="187"/>
      <c r="E717" s="192"/>
      <c r="F717" s="15"/>
      <c r="G717" s="15"/>
      <c r="H717" s="15"/>
      <c r="I717" s="92"/>
      <c r="J717" s="18"/>
      <c r="K717" s="18"/>
      <c r="L717" s="18"/>
      <c r="M717" s="18"/>
      <c r="N717" s="18"/>
      <c r="O717" s="18"/>
      <c r="P717" s="18"/>
      <c r="Q717" s="18"/>
      <c r="R717" s="18"/>
      <c r="S717" s="18"/>
      <c r="T717" s="18"/>
      <c r="U717" s="18"/>
      <c r="V717" s="18"/>
      <c r="W717" s="18"/>
      <c r="X717" s="18"/>
      <c r="Y717" s="18"/>
      <c r="Z717" s="18"/>
      <c r="AA717" s="18"/>
    </row>
    <row r="718" spans="1:27" ht="112.5" customHeight="1">
      <c r="A718" s="18"/>
      <c r="B718" s="15"/>
      <c r="C718" s="15"/>
      <c r="D718" s="187"/>
      <c r="E718" s="192"/>
      <c r="F718" s="15"/>
      <c r="G718" s="15"/>
      <c r="H718" s="15"/>
      <c r="I718" s="92"/>
      <c r="J718" s="18"/>
      <c r="K718" s="18"/>
      <c r="L718" s="18"/>
      <c r="M718" s="18"/>
      <c r="N718" s="18"/>
      <c r="O718" s="18"/>
      <c r="P718" s="18"/>
      <c r="Q718" s="18"/>
      <c r="R718" s="18"/>
      <c r="S718" s="18"/>
      <c r="T718" s="18"/>
      <c r="U718" s="18"/>
      <c r="V718" s="18"/>
      <c r="W718" s="18"/>
      <c r="X718" s="18"/>
      <c r="Y718" s="18"/>
      <c r="Z718" s="18"/>
      <c r="AA718" s="18"/>
    </row>
    <row r="719" spans="1:27" ht="112.5" customHeight="1">
      <c r="A719" s="18"/>
      <c r="B719" s="15"/>
      <c r="C719" s="15"/>
      <c r="D719" s="187"/>
      <c r="E719" s="192"/>
      <c r="F719" s="15"/>
      <c r="G719" s="15"/>
      <c r="H719" s="15"/>
      <c r="I719" s="92"/>
      <c r="J719" s="18"/>
      <c r="K719" s="18"/>
      <c r="L719" s="18"/>
      <c r="M719" s="18"/>
      <c r="N719" s="18"/>
      <c r="O719" s="18"/>
      <c r="P719" s="18"/>
      <c r="Q719" s="18"/>
      <c r="R719" s="18"/>
      <c r="S719" s="18"/>
      <c r="T719" s="18"/>
      <c r="U719" s="18"/>
      <c r="V719" s="18"/>
      <c r="W719" s="18"/>
      <c r="X719" s="18"/>
      <c r="Y719" s="18"/>
      <c r="Z719" s="18"/>
      <c r="AA719" s="18"/>
    </row>
    <row r="720" spans="1:27" ht="112.5" customHeight="1">
      <c r="A720" s="18"/>
      <c r="B720" s="15"/>
      <c r="C720" s="15"/>
      <c r="D720" s="187"/>
      <c r="E720" s="192"/>
      <c r="F720" s="15"/>
      <c r="G720" s="15"/>
      <c r="H720" s="15"/>
      <c r="I720" s="92"/>
      <c r="J720" s="18"/>
      <c r="K720" s="18"/>
      <c r="L720" s="18"/>
      <c r="M720" s="18"/>
      <c r="N720" s="18"/>
      <c r="O720" s="18"/>
      <c r="P720" s="18"/>
      <c r="Q720" s="18"/>
      <c r="R720" s="18"/>
      <c r="S720" s="18"/>
      <c r="T720" s="18"/>
      <c r="U720" s="18"/>
      <c r="V720" s="18"/>
      <c r="W720" s="18"/>
      <c r="X720" s="18"/>
      <c r="Y720" s="18"/>
      <c r="Z720" s="18"/>
      <c r="AA720" s="18"/>
    </row>
    <row r="721" spans="1:27" ht="112.5" customHeight="1">
      <c r="A721" s="18"/>
      <c r="B721" s="15"/>
      <c r="C721" s="15"/>
      <c r="D721" s="187"/>
      <c r="E721" s="192"/>
      <c r="F721" s="15"/>
      <c r="G721" s="15"/>
      <c r="H721" s="15"/>
      <c r="I721" s="92"/>
      <c r="J721" s="18"/>
      <c r="K721" s="18"/>
      <c r="L721" s="18"/>
      <c r="M721" s="18"/>
      <c r="N721" s="18"/>
      <c r="O721" s="18"/>
      <c r="P721" s="18"/>
      <c r="Q721" s="18"/>
      <c r="R721" s="18"/>
      <c r="S721" s="18"/>
      <c r="T721" s="18"/>
      <c r="U721" s="18"/>
      <c r="V721" s="18"/>
      <c r="W721" s="18"/>
      <c r="X721" s="18"/>
      <c r="Y721" s="18"/>
      <c r="Z721" s="18"/>
      <c r="AA721" s="18"/>
    </row>
    <row r="722" spans="1:27" ht="112.5" customHeight="1">
      <c r="A722" s="18"/>
      <c r="B722" s="15"/>
      <c r="C722" s="15"/>
      <c r="D722" s="187"/>
      <c r="E722" s="192"/>
      <c r="F722" s="15"/>
      <c r="G722" s="15"/>
      <c r="H722" s="15"/>
      <c r="I722" s="92"/>
      <c r="J722" s="18"/>
      <c r="K722" s="18"/>
      <c r="L722" s="18"/>
      <c r="M722" s="18"/>
      <c r="N722" s="18"/>
      <c r="O722" s="18"/>
      <c r="P722" s="18"/>
      <c r="Q722" s="18"/>
      <c r="R722" s="18"/>
      <c r="S722" s="18"/>
      <c r="T722" s="18"/>
      <c r="U722" s="18"/>
      <c r="V722" s="18"/>
      <c r="W722" s="18"/>
      <c r="X722" s="18"/>
      <c r="Y722" s="18"/>
      <c r="Z722" s="18"/>
      <c r="AA722" s="18"/>
    </row>
    <row r="723" spans="1:27" ht="112.5" customHeight="1">
      <c r="A723" s="18"/>
      <c r="B723" s="15"/>
      <c r="C723" s="15"/>
      <c r="D723" s="187"/>
      <c r="E723" s="192"/>
      <c r="F723" s="15"/>
      <c r="G723" s="15"/>
      <c r="H723" s="15"/>
      <c r="I723" s="92"/>
      <c r="J723" s="18"/>
      <c r="K723" s="18"/>
      <c r="L723" s="18"/>
      <c r="M723" s="18"/>
      <c r="N723" s="18"/>
      <c r="O723" s="18"/>
      <c r="P723" s="18"/>
      <c r="Q723" s="18"/>
      <c r="R723" s="18"/>
      <c r="S723" s="18"/>
      <c r="T723" s="18"/>
      <c r="U723" s="18"/>
      <c r="V723" s="18"/>
      <c r="W723" s="18"/>
      <c r="X723" s="18"/>
      <c r="Y723" s="18"/>
      <c r="Z723" s="18"/>
      <c r="AA723" s="18"/>
    </row>
    <row r="724" spans="1:27" ht="112.5" customHeight="1">
      <c r="A724" s="18"/>
      <c r="B724" s="15"/>
      <c r="C724" s="15"/>
      <c r="D724" s="187"/>
      <c r="E724" s="192"/>
      <c r="F724" s="15"/>
      <c r="G724" s="15"/>
      <c r="H724" s="15"/>
      <c r="I724" s="92"/>
      <c r="J724" s="18"/>
      <c r="K724" s="18"/>
      <c r="L724" s="18"/>
      <c r="M724" s="18"/>
      <c r="N724" s="18"/>
      <c r="O724" s="18"/>
      <c r="P724" s="18"/>
      <c r="Q724" s="18"/>
      <c r="R724" s="18"/>
      <c r="S724" s="18"/>
      <c r="T724" s="18"/>
      <c r="U724" s="18"/>
      <c r="V724" s="18"/>
      <c r="W724" s="18"/>
      <c r="X724" s="18"/>
      <c r="Y724" s="18"/>
      <c r="Z724" s="18"/>
      <c r="AA724" s="18"/>
    </row>
    <row r="725" spans="1:27" ht="112.5" customHeight="1">
      <c r="A725" s="18"/>
      <c r="B725" s="15"/>
      <c r="C725" s="15"/>
      <c r="D725" s="187"/>
      <c r="E725" s="192"/>
      <c r="F725" s="15"/>
      <c r="G725" s="15"/>
      <c r="H725" s="15"/>
      <c r="I725" s="92"/>
      <c r="J725" s="18"/>
      <c r="K725" s="18"/>
      <c r="L725" s="18"/>
      <c r="M725" s="18"/>
      <c r="N725" s="18"/>
      <c r="O725" s="18"/>
      <c r="P725" s="18"/>
      <c r="Q725" s="18"/>
      <c r="R725" s="18"/>
      <c r="S725" s="18"/>
      <c r="T725" s="18"/>
      <c r="U725" s="18"/>
      <c r="V725" s="18"/>
      <c r="W725" s="18"/>
      <c r="X725" s="18"/>
      <c r="Y725" s="18"/>
      <c r="Z725" s="18"/>
      <c r="AA725" s="18"/>
    </row>
    <row r="726" spans="1:27" ht="112.5" customHeight="1">
      <c r="A726" s="18"/>
      <c r="B726" s="15"/>
      <c r="C726" s="15"/>
      <c r="D726" s="187"/>
      <c r="E726" s="192"/>
      <c r="F726" s="15"/>
      <c r="G726" s="15"/>
      <c r="H726" s="15"/>
      <c r="I726" s="92"/>
      <c r="J726" s="18"/>
      <c r="K726" s="18"/>
      <c r="L726" s="18"/>
      <c r="M726" s="18"/>
      <c r="N726" s="18"/>
      <c r="O726" s="18"/>
      <c r="P726" s="18"/>
      <c r="Q726" s="18"/>
      <c r="R726" s="18"/>
      <c r="S726" s="18"/>
      <c r="T726" s="18"/>
      <c r="U726" s="18"/>
      <c r="V726" s="18"/>
      <c r="W726" s="18"/>
      <c r="X726" s="18"/>
      <c r="Y726" s="18"/>
      <c r="Z726" s="18"/>
      <c r="AA726" s="18"/>
    </row>
    <row r="727" spans="1:27" ht="112.5" customHeight="1">
      <c r="A727" s="18"/>
      <c r="B727" s="15"/>
      <c r="C727" s="15"/>
      <c r="D727" s="187"/>
      <c r="E727" s="192"/>
      <c r="F727" s="15"/>
      <c r="G727" s="15"/>
      <c r="H727" s="15"/>
      <c r="I727" s="92"/>
      <c r="J727" s="18"/>
      <c r="K727" s="18"/>
      <c r="L727" s="18"/>
      <c r="M727" s="18"/>
      <c r="N727" s="18"/>
      <c r="O727" s="18"/>
      <c r="P727" s="18"/>
      <c r="Q727" s="18"/>
      <c r="R727" s="18"/>
      <c r="S727" s="18"/>
      <c r="T727" s="18"/>
      <c r="U727" s="18"/>
      <c r="V727" s="18"/>
      <c r="W727" s="18"/>
      <c r="X727" s="18"/>
      <c r="Y727" s="18"/>
      <c r="Z727" s="18"/>
      <c r="AA727" s="18"/>
    </row>
    <row r="728" spans="1:27" ht="112.5" customHeight="1">
      <c r="A728" s="18"/>
      <c r="B728" s="15"/>
      <c r="C728" s="15"/>
      <c r="D728" s="187"/>
      <c r="E728" s="192"/>
      <c r="F728" s="15"/>
      <c r="G728" s="15"/>
      <c r="H728" s="15"/>
      <c r="I728" s="92"/>
      <c r="J728" s="18"/>
      <c r="K728" s="18"/>
      <c r="L728" s="18"/>
      <c r="M728" s="18"/>
      <c r="N728" s="18"/>
      <c r="O728" s="18"/>
      <c r="P728" s="18"/>
      <c r="Q728" s="18"/>
      <c r="R728" s="18"/>
      <c r="S728" s="18"/>
      <c r="T728" s="18"/>
      <c r="U728" s="18"/>
      <c r="V728" s="18"/>
      <c r="W728" s="18"/>
      <c r="X728" s="18"/>
      <c r="Y728" s="18"/>
      <c r="Z728" s="18"/>
      <c r="AA728" s="18"/>
    </row>
    <row r="729" spans="1:27" ht="112.5" customHeight="1">
      <c r="A729" s="18"/>
      <c r="B729" s="15"/>
      <c r="C729" s="15"/>
      <c r="D729" s="187"/>
      <c r="E729" s="192"/>
      <c r="F729" s="15"/>
      <c r="G729" s="15"/>
      <c r="H729" s="15"/>
      <c r="I729" s="92"/>
      <c r="J729" s="18"/>
      <c r="K729" s="18"/>
      <c r="L729" s="18"/>
      <c r="M729" s="18"/>
      <c r="N729" s="18"/>
      <c r="O729" s="18"/>
      <c r="P729" s="18"/>
      <c r="Q729" s="18"/>
      <c r="R729" s="18"/>
      <c r="S729" s="18"/>
      <c r="T729" s="18"/>
      <c r="U729" s="18"/>
      <c r="V729" s="18"/>
      <c r="W729" s="18"/>
      <c r="X729" s="18"/>
      <c r="Y729" s="18"/>
      <c r="Z729" s="18"/>
      <c r="AA729" s="18"/>
    </row>
    <row r="730" spans="1:27" ht="112.5" customHeight="1">
      <c r="A730" s="18"/>
      <c r="B730" s="15"/>
      <c r="C730" s="15"/>
      <c r="D730" s="187"/>
      <c r="E730" s="192"/>
      <c r="F730" s="15"/>
      <c r="G730" s="15"/>
      <c r="H730" s="15"/>
      <c r="I730" s="92"/>
      <c r="J730" s="18"/>
      <c r="K730" s="18"/>
      <c r="L730" s="18"/>
      <c r="M730" s="18"/>
      <c r="N730" s="18"/>
      <c r="O730" s="18"/>
      <c r="P730" s="18"/>
      <c r="Q730" s="18"/>
      <c r="R730" s="18"/>
      <c r="S730" s="18"/>
      <c r="T730" s="18"/>
      <c r="U730" s="18"/>
      <c r="V730" s="18"/>
      <c r="W730" s="18"/>
      <c r="X730" s="18"/>
      <c r="Y730" s="18"/>
      <c r="Z730" s="18"/>
      <c r="AA730" s="18"/>
    </row>
    <row r="731" spans="1:27" ht="112.5" customHeight="1">
      <c r="A731" s="18"/>
      <c r="B731" s="15"/>
      <c r="C731" s="15"/>
      <c r="D731" s="187"/>
      <c r="E731" s="192"/>
      <c r="F731" s="15"/>
      <c r="G731" s="15"/>
      <c r="H731" s="15"/>
      <c r="I731" s="92"/>
      <c r="J731" s="18"/>
      <c r="K731" s="18"/>
      <c r="L731" s="18"/>
      <c r="M731" s="18"/>
      <c r="N731" s="18"/>
      <c r="O731" s="18"/>
      <c r="P731" s="18"/>
      <c r="Q731" s="18"/>
      <c r="R731" s="18"/>
      <c r="S731" s="18"/>
      <c r="T731" s="18"/>
      <c r="U731" s="18"/>
      <c r="V731" s="18"/>
      <c r="W731" s="18"/>
      <c r="X731" s="18"/>
      <c r="Y731" s="18"/>
      <c r="Z731" s="18"/>
      <c r="AA731" s="18"/>
    </row>
    <row r="732" spans="1:27" ht="112.5" customHeight="1">
      <c r="A732" s="18"/>
      <c r="B732" s="15"/>
      <c r="C732" s="15"/>
      <c r="D732" s="187"/>
      <c r="E732" s="192"/>
      <c r="F732" s="15"/>
      <c r="G732" s="15"/>
      <c r="H732" s="15"/>
      <c r="I732" s="92"/>
      <c r="J732" s="18"/>
      <c r="K732" s="18"/>
      <c r="L732" s="18"/>
      <c r="M732" s="18"/>
      <c r="N732" s="18"/>
      <c r="O732" s="18"/>
      <c r="P732" s="18"/>
      <c r="Q732" s="18"/>
      <c r="R732" s="18"/>
      <c r="S732" s="18"/>
      <c r="T732" s="18"/>
      <c r="U732" s="18"/>
      <c r="V732" s="18"/>
      <c r="W732" s="18"/>
      <c r="X732" s="18"/>
      <c r="Y732" s="18"/>
      <c r="Z732" s="18"/>
      <c r="AA732" s="18"/>
    </row>
    <row r="733" spans="1:27" ht="112.5" customHeight="1">
      <c r="A733" s="18"/>
      <c r="B733" s="15"/>
      <c r="C733" s="15"/>
      <c r="D733" s="187"/>
      <c r="E733" s="192"/>
      <c r="F733" s="15"/>
      <c r="G733" s="15"/>
      <c r="H733" s="15"/>
      <c r="I733" s="92"/>
      <c r="J733" s="18"/>
      <c r="K733" s="18"/>
      <c r="L733" s="18"/>
      <c r="M733" s="18"/>
      <c r="N733" s="18"/>
      <c r="O733" s="18"/>
      <c r="P733" s="18"/>
      <c r="Q733" s="18"/>
      <c r="R733" s="18"/>
      <c r="S733" s="18"/>
      <c r="T733" s="18"/>
      <c r="U733" s="18"/>
      <c r="V733" s="18"/>
      <c r="W733" s="18"/>
      <c r="X733" s="18"/>
      <c r="Y733" s="18"/>
      <c r="Z733" s="18"/>
      <c r="AA733" s="18"/>
    </row>
    <row r="734" spans="1:27" ht="112.5" customHeight="1">
      <c r="A734" s="18"/>
      <c r="B734" s="15"/>
      <c r="C734" s="15"/>
      <c r="D734" s="187"/>
      <c r="E734" s="192"/>
      <c r="F734" s="15"/>
      <c r="G734" s="15"/>
      <c r="H734" s="15"/>
      <c r="I734" s="92"/>
      <c r="J734" s="18"/>
      <c r="K734" s="18"/>
      <c r="L734" s="18"/>
      <c r="M734" s="18"/>
      <c r="N734" s="18"/>
      <c r="O734" s="18"/>
      <c r="P734" s="18"/>
      <c r="Q734" s="18"/>
      <c r="R734" s="18"/>
      <c r="S734" s="18"/>
      <c r="T734" s="18"/>
      <c r="U734" s="18"/>
      <c r="V734" s="18"/>
      <c r="W734" s="18"/>
      <c r="X734" s="18"/>
      <c r="Y734" s="18"/>
      <c r="Z734" s="18"/>
      <c r="AA734" s="18"/>
    </row>
    <row r="735" spans="1:27" ht="112.5" customHeight="1">
      <c r="A735" s="18"/>
      <c r="B735" s="15"/>
      <c r="C735" s="15"/>
      <c r="D735" s="187"/>
      <c r="E735" s="192"/>
      <c r="F735" s="15"/>
      <c r="G735" s="15"/>
      <c r="H735" s="15"/>
      <c r="I735" s="92"/>
      <c r="J735" s="18"/>
      <c r="K735" s="18"/>
      <c r="L735" s="18"/>
      <c r="M735" s="18"/>
      <c r="N735" s="18"/>
      <c r="O735" s="18"/>
      <c r="P735" s="18"/>
      <c r="Q735" s="18"/>
      <c r="R735" s="18"/>
      <c r="S735" s="18"/>
      <c r="T735" s="18"/>
      <c r="U735" s="18"/>
      <c r="V735" s="18"/>
      <c r="W735" s="18"/>
      <c r="X735" s="18"/>
      <c r="Y735" s="18"/>
      <c r="Z735" s="18"/>
      <c r="AA735" s="18"/>
    </row>
    <row r="736" spans="1:27" ht="112.5" customHeight="1">
      <c r="A736" s="18"/>
      <c r="B736" s="15"/>
      <c r="C736" s="15"/>
      <c r="D736" s="187"/>
      <c r="E736" s="192"/>
      <c r="F736" s="15"/>
      <c r="G736" s="15"/>
      <c r="H736" s="15"/>
      <c r="I736" s="92"/>
      <c r="J736" s="18"/>
      <c r="K736" s="18"/>
      <c r="L736" s="18"/>
      <c r="M736" s="18"/>
      <c r="N736" s="18"/>
      <c r="O736" s="18"/>
      <c r="P736" s="18"/>
      <c r="Q736" s="18"/>
      <c r="R736" s="18"/>
      <c r="S736" s="18"/>
      <c r="T736" s="18"/>
      <c r="U736" s="18"/>
      <c r="V736" s="18"/>
      <c r="W736" s="18"/>
      <c r="X736" s="18"/>
      <c r="Y736" s="18"/>
      <c r="Z736" s="18"/>
      <c r="AA736" s="18"/>
    </row>
    <row r="737" spans="1:27" ht="112.5" customHeight="1">
      <c r="A737" s="18"/>
      <c r="B737" s="15"/>
      <c r="C737" s="15"/>
      <c r="D737" s="187"/>
      <c r="E737" s="192"/>
      <c r="F737" s="15"/>
      <c r="G737" s="15"/>
      <c r="H737" s="15"/>
      <c r="I737" s="92"/>
      <c r="J737" s="18"/>
      <c r="K737" s="18"/>
      <c r="L737" s="18"/>
      <c r="M737" s="18"/>
      <c r="N737" s="18"/>
      <c r="O737" s="18"/>
      <c r="P737" s="18"/>
      <c r="Q737" s="18"/>
      <c r="R737" s="18"/>
      <c r="S737" s="18"/>
      <c r="T737" s="18"/>
      <c r="U737" s="18"/>
      <c r="V737" s="18"/>
      <c r="W737" s="18"/>
      <c r="X737" s="18"/>
      <c r="Y737" s="18"/>
      <c r="Z737" s="18"/>
      <c r="AA737" s="18"/>
    </row>
    <row r="738" spans="1:27" ht="112.5" customHeight="1">
      <c r="A738" s="18"/>
      <c r="B738" s="15"/>
      <c r="C738" s="15"/>
      <c r="D738" s="187"/>
      <c r="E738" s="192"/>
      <c r="F738" s="15"/>
      <c r="G738" s="15"/>
      <c r="H738" s="15"/>
      <c r="I738" s="92"/>
      <c r="J738" s="18"/>
      <c r="K738" s="18"/>
      <c r="L738" s="18"/>
      <c r="M738" s="18"/>
      <c r="N738" s="18"/>
      <c r="O738" s="18"/>
      <c r="P738" s="18"/>
      <c r="Q738" s="18"/>
      <c r="R738" s="18"/>
      <c r="S738" s="18"/>
      <c r="T738" s="18"/>
      <c r="U738" s="18"/>
      <c r="V738" s="18"/>
      <c r="W738" s="18"/>
      <c r="X738" s="18"/>
      <c r="Y738" s="18"/>
      <c r="Z738" s="18"/>
      <c r="AA738" s="18"/>
    </row>
    <row r="739" spans="1:27" ht="112.5" customHeight="1">
      <c r="A739" s="18"/>
      <c r="B739" s="15"/>
      <c r="C739" s="15"/>
      <c r="D739" s="187"/>
      <c r="E739" s="192"/>
      <c r="F739" s="15"/>
      <c r="G739" s="15"/>
      <c r="H739" s="15"/>
      <c r="I739" s="92"/>
      <c r="J739" s="18"/>
      <c r="K739" s="18"/>
      <c r="L739" s="18"/>
      <c r="M739" s="18"/>
      <c r="N739" s="18"/>
      <c r="O739" s="18"/>
      <c r="P739" s="18"/>
      <c r="Q739" s="18"/>
      <c r="R739" s="18"/>
      <c r="S739" s="18"/>
      <c r="T739" s="18"/>
      <c r="U739" s="18"/>
      <c r="V739" s="18"/>
      <c r="W739" s="18"/>
      <c r="X739" s="18"/>
      <c r="Y739" s="18"/>
      <c r="Z739" s="18"/>
      <c r="AA739" s="18"/>
    </row>
    <row r="740" spans="1:27" ht="112.5" customHeight="1">
      <c r="A740" s="18"/>
      <c r="B740" s="15"/>
      <c r="C740" s="15"/>
      <c r="D740" s="187"/>
      <c r="E740" s="192"/>
      <c r="F740" s="15"/>
      <c r="G740" s="15"/>
      <c r="H740" s="15"/>
      <c r="I740" s="92"/>
      <c r="J740" s="18"/>
      <c r="K740" s="18"/>
      <c r="L740" s="18"/>
      <c r="M740" s="18"/>
      <c r="N740" s="18"/>
      <c r="O740" s="18"/>
      <c r="P740" s="18"/>
      <c r="Q740" s="18"/>
      <c r="R740" s="18"/>
      <c r="S740" s="18"/>
      <c r="T740" s="18"/>
      <c r="U740" s="18"/>
      <c r="V740" s="18"/>
      <c r="W740" s="18"/>
      <c r="X740" s="18"/>
      <c r="Y740" s="18"/>
      <c r="Z740" s="18"/>
      <c r="AA740" s="18"/>
    </row>
    <row r="741" spans="1:27" ht="112.5" customHeight="1">
      <c r="A741" s="18"/>
      <c r="B741" s="15"/>
      <c r="C741" s="15"/>
      <c r="D741" s="187"/>
      <c r="E741" s="192"/>
      <c r="F741" s="15"/>
      <c r="G741" s="15"/>
      <c r="H741" s="15"/>
      <c r="I741" s="92"/>
      <c r="J741" s="18"/>
      <c r="K741" s="18"/>
      <c r="L741" s="18"/>
      <c r="M741" s="18"/>
      <c r="N741" s="18"/>
      <c r="O741" s="18"/>
      <c r="P741" s="18"/>
      <c r="Q741" s="18"/>
      <c r="R741" s="18"/>
      <c r="S741" s="18"/>
      <c r="T741" s="18"/>
      <c r="U741" s="18"/>
      <c r="V741" s="18"/>
      <c r="W741" s="18"/>
      <c r="X741" s="18"/>
      <c r="Y741" s="18"/>
      <c r="Z741" s="18"/>
      <c r="AA741" s="18"/>
    </row>
    <row r="742" spans="1:27" ht="112.5" customHeight="1">
      <c r="A742" s="18"/>
      <c r="B742" s="15"/>
      <c r="C742" s="15"/>
      <c r="D742" s="187"/>
      <c r="E742" s="192"/>
      <c r="F742" s="15"/>
      <c r="G742" s="15"/>
      <c r="H742" s="15"/>
      <c r="I742" s="92"/>
      <c r="J742" s="18"/>
      <c r="K742" s="18"/>
      <c r="L742" s="18"/>
      <c r="M742" s="18"/>
      <c r="N742" s="18"/>
      <c r="O742" s="18"/>
      <c r="P742" s="18"/>
      <c r="Q742" s="18"/>
      <c r="R742" s="18"/>
      <c r="S742" s="18"/>
      <c r="T742" s="18"/>
      <c r="U742" s="18"/>
      <c r="V742" s="18"/>
      <c r="W742" s="18"/>
      <c r="X742" s="18"/>
      <c r="Y742" s="18"/>
      <c r="Z742" s="18"/>
      <c r="AA742" s="18"/>
    </row>
    <row r="743" spans="1:27" ht="112.5" customHeight="1">
      <c r="A743" s="18"/>
      <c r="B743" s="15"/>
      <c r="C743" s="15"/>
      <c r="D743" s="187"/>
      <c r="E743" s="192"/>
      <c r="F743" s="15"/>
      <c r="G743" s="15"/>
      <c r="H743" s="15"/>
      <c r="I743" s="92"/>
      <c r="J743" s="18"/>
      <c r="K743" s="18"/>
      <c r="L743" s="18"/>
      <c r="M743" s="18"/>
      <c r="N743" s="18"/>
      <c r="O743" s="18"/>
      <c r="P743" s="18"/>
      <c r="Q743" s="18"/>
      <c r="R743" s="18"/>
      <c r="S743" s="18"/>
      <c r="T743" s="18"/>
      <c r="U743" s="18"/>
      <c r="V743" s="18"/>
      <c r="W743" s="18"/>
      <c r="X743" s="18"/>
      <c r="Y743" s="18"/>
      <c r="Z743" s="18"/>
      <c r="AA743" s="18"/>
    </row>
    <row r="744" spans="1:27" ht="112.5" customHeight="1">
      <c r="A744" s="18"/>
      <c r="B744" s="15"/>
      <c r="C744" s="15"/>
      <c r="D744" s="187"/>
      <c r="E744" s="192"/>
      <c r="F744" s="15"/>
      <c r="G744" s="15"/>
      <c r="H744" s="15"/>
      <c r="I744" s="92"/>
      <c r="J744" s="18"/>
      <c r="K744" s="18"/>
      <c r="L744" s="18"/>
      <c r="M744" s="18"/>
      <c r="N744" s="18"/>
      <c r="O744" s="18"/>
      <c r="P744" s="18"/>
      <c r="Q744" s="18"/>
      <c r="R744" s="18"/>
      <c r="S744" s="18"/>
      <c r="T744" s="18"/>
      <c r="U744" s="18"/>
      <c r="V744" s="18"/>
      <c r="W744" s="18"/>
      <c r="X744" s="18"/>
      <c r="Y744" s="18"/>
      <c r="Z744" s="18"/>
      <c r="AA744" s="18"/>
    </row>
    <row r="745" spans="1:27" ht="112.5" customHeight="1">
      <c r="A745" s="18"/>
      <c r="B745" s="15"/>
      <c r="C745" s="15"/>
      <c r="D745" s="187"/>
      <c r="E745" s="192"/>
      <c r="F745" s="15"/>
      <c r="G745" s="15"/>
      <c r="H745" s="15"/>
      <c r="I745" s="92"/>
      <c r="J745" s="18"/>
      <c r="K745" s="18"/>
      <c r="L745" s="18"/>
      <c r="M745" s="18"/>
      <c r="N745" s="18"/>
      <c r="O745" s="18"/>
      <c r="P745" s="18"/>
      <c r="Q745" s="18"/>
      <c r="R745" s="18"/>
      <c r="S745" s="18"/>
      <c r="T745" s="18"/>
      <c r="U745" s="18"/>
      <c r="V745" s="18"/>
      <c r="W745" s="18"/>
      <c r="X745" s="18"/>
      <c r="Y745" s="18"/>
      <c r="Z745" s="18"/>
      <c r="AA745" s="18"/>
    </row>
    <row r="746" spans="1:27" ht="112.5" customHeight="1">
      <c r="A746" s="18"/>
      <c r="B746" s="15"/>
      <c r="C746" s="15"/>
      <c r="D746" s="187"/>
      <c r="E746" s="192"/>
      <c r="F746" s="15"/>
      <c r="G746" s="15"/>
      <c r="H746" s="15"/>
      <c r="I746" s="92"/>
      <c r="J746" s="18"/>
      <c r="K746" s="18"/>
      <c r="L746" s="18"/>
      <c r="M746" s="18"/>
      <c r="N746" s="18"/>
      <c r="O746" s="18"/>
      <c r="P746" s="18"/>
      <c r="Q746" s="18"/>
      <c r="R746" s="18"/>
      <c r="S746" s="18"/>
      <c r="T746" s="18"/>
      <c r="U746" s="18"/>
      <c r="V746" s="18"/>
      <c r="W746" s="18"/>
      <c r="X746" s="18"/>
      <c r="Y746" s="18"/>
      <c r="Z746" s="18"/>
      <c r="AA746" s="18"/>
    </row>
    <row r="747" spans="1:27" ht="112.5" customHeight="1">
      <c r="A747" s="18"/>
      <c r="B747" s="15"/>
      <c r="C747" s="15"/>
      <c r="D747" s="187"/>
      <c r="E747" s="192"/>
      <c r="F747" s="15"/>
      <c r="G747" s="15"/>
      <c r="H747" s="15"/>
      <c r="I747" s="92"/>
      <c r="J747" s="18"/>
      <c r="K747" s="18"/>
      <c r="L747" s="18"/>
      <c r="M747" s="18"/>
      <c r="N747" s="18"/>
      <c r="O747" s="18"/>
      <c r="P747" s="18"/>
      <c r="Q747" s="18"/>
      <c r="R747" s="18"/>
      <c r="S747" s="18"/>
      <c r="T747" s="18"/>
      <c r="U747" s="18"/>
      <c r="V747" s="18"/>
      <c r="W747" s="18"/>
      <c r="X747" s="18"/>
      <c r="Y747" s="18"/>
      <c r="Z747" s="18"/>
      <c r="AA747" s="18"/>
    </row>
    <row r="748" spans="1:27" ht="112.5" customHeight="1">
      <c r="A748" s="18"/>
      <c r="B748" s="15"/>
      <c r="C748" s="15"/>
      <c r="D748" s="187"/>
      <c r="E748" s="192"/>
      <c r="F748" s="15"/>
      <c r="G748" s="15"/>
      <c r="H748" s="15"/>
      <c r="I748" s="92"/>
      <c r="J748" s="18"/>
      <c r="K748" s="18"/>
      <c r="L748" s="18"/>
      <c r="M748" s="18"/>
      <c r="N748" s="18"/>
      <c r="O748" s="18"/>
      <c r="P748" s="18"/>
      <c r="Q748" s="18"/>
      <c r="R748" s="18"/>
      <c r="S748" s="18"/>
      <c r="T748" s="18"/>
      <c r="U748" s="18"/>
      <c r="V748" s="18"/>
      <c r="W748" s="18"/>
      <c r="X748" s="18"/>
      <c r="Y748" s="18"/>
      <c r="Z748" s="18"/>
      <c r="AA748" s="18"/>
    </row>
    <row r="749" spans="1:27" ht="112.5" customHeight="1">
      <c r="A749" s="18"/>
      <c r="B749" s="15"/>
      <c r="C749" s="15"/>
      <c r="D749" s="187"/>
      <c r="E749" s="192"/>
      <c r="F749" s="15"/>
      <c r="G749" s="15"/>
      <c r="H749" s="15"/>
      <c r="I749" s="92"/>
      <c r="J749" s="18"/>
      <c r="K749" s="18"/>
      <c r="L749" s="18"/>
      <c r="M749" s="18"/>
      <c r="N749" s="18"/>
      <c r="O749" s="18"/>
      <c r="P749" s="18"/>
      <c r="Q749" s="18"/>
      <c r="R749" s="18"/>
      <c r="S749" s="18"/>
      <c r="T749" s="18"/>
      <c r="U749" s="18"/>
      <c r="V749" s="18"/>
      <c r="W749" s="18"/>
      <c r="X749" s="18"/>
      <c r="Y749" s="18"/>
      <c r="Z749" s="18"/>
      <c r="AA749" s="18"/>
    </row>
    <row r="750" spans="1:27" ht="112.5" customHeight="1">
      <c r="A750" s="18"/>
      <c r="B750" s="15"/>
      <c r="C750" s="15"/>
      <c r="D750" s="187"/>
      <c r="E750" s="192"/>
      <c r="F750" s="15"/>
      <c r="G750" s="15"/>
      <c r="H750" s="15"/>
      <c r="I750" s="92"/>
      <c r="J750" s="18"/>
      <c r="K750" s="18"/>
      <c r="L750" s="18"/>
      <c r="M750" s="18"/>
      <c r="N750" s="18"/>
      <c r="O750" s="18"/>
      <c r="P750" s="18"/>
      <c r="Q750" s="18"/>
      <c r="R750" s="18"/>
      <c r="S750" s="18"/>
      <c r="T750" s="18"/>
      <c r="U750" s="18"/>
      <c r="V750" s="18"/>
      <c r="W750" s="18"/>
      <c r="X750" s="18"/>
      <c r="Y750" s="18"/>
      <c r="Z750" s="18"/>
      <c r="AA750" s="18"/>
    </row>
    <row r="751" spans="1:27" ht="112.5" customHeight="1">
      <c r="A751" s="18"/>
      <c r="B751" s="15"/>
      <c r="C751" s="15"/>
      <c r="D751" s="187"/>
      <c r="E751" s="192"/>
      <c r="F751" s="15"/>
      <c r="G751" s="15"/>
      <c r="H751" s="15"/>
      <c r="I751" s="92"/>
      <c r="J751" s="18"/>
      <c r="K751" s="18"/>
      <c r="L751" s="18"/>
      <c r="M751" s="18"/>
      <c r="N751" s="18"/>
      <c r="O751" s="18"/>
      <c r="P751" s="18"/>
      <c r="Q751" s="18"/>
      <c r="R751" s="18"/>
      <c r="S751" s="18"/>
      <c r="T751" s="18"/>
      <c r="U751" s="18"/>
      <c r="V751" s="18"/>
      <c r="W751" s="18"/>
      <c r="X751" s="18"/>
      <c r="Y751" s="18"/>
      <c r="Z751" s="18"/>
      <c r="AA751" s="18"/>
    </row>
    <row r="752" spans="1:27" ht="112.5" customHeight="1">
      <c r="A752" s="18"/>
      <c r="B752" s="15"/>
      <c r="C752" s="15"/>
      <c r="D752" s="187"/>
      <c r="E752" s="192"/>
      <c r="F752" s="15"/>
      <c r="G752" s="15"/>
      <c r="H752" s="15"/>
      <c r="I752" s="92"/>
      <c r="J752" s="18"/>
      <c r="K752" s="18"/>
      <c r="L752" s="18"/>
      <c r="M752" s="18"/>
      <c r="N752" s="18"/>
      <c r="O752" s="18"/>
      <c r="P752" s="18"/>
      <c r="Q752" s="18"/>
      <c r="R752" s="18"/>
      <c r="S752" s="18"/>
      <c r="T752" s="18"/>
      <c r="U752" s="18"/>
      <c r="V752" s="18"/>
      <c r="W752" s="18"/>
      <c r="X752" s="18"/>
      <c r="Y752" s="18"/>
      <c r="Z752" s="18"/>
      <c r="AA752" s="18"/>
    </row>
    <row r="753" spans="1:27" ht="112.5" customHeight="1">
      <c r="A753" s="18"/>
      <c r="B753" s="15"/>
      <c r="C753" s="15"/>
      <c r="D753" s="187"/>
      <c r="E753" s="192"/>
      <c r="F753" s="15"/>
      <c r="G753" s="15"/>
      <c r="H753" s="15"/>
      <c r="I753" s="92"/>
      <c r="J753" s="18"/>
      <c r="K753" s="18"/>
      <c r="L753" s="18"/>
      <c r="M753" s="18"/>
      <c r="N753" s="18"/>
      <c r="O753" s="18"/>
      <c r="P753" s="18"/>
      <c r="Q753" s="18"/>
      <c r="R753" s="18"/>
      <c r="S753" s="18"/>
      <c r="T753" s="18"/>
      <c r="U753" s="18"/>
      <c r="V753" s="18"/>
      <c r="W753" s="18"/>
      <c r="X753" s="18"/>
      <c r="Y753" s="18"/>
      <c r="Z753" s="18"/>
      <c r="AA753" s="18"/>
    </row>
    <row r="754" spans="1:27" ht="112.5" customHeight="1">
      <c r="A754" s="18"/>
      <c r="B754" s="15"/>
      <c r="C754" s="15"/>
      <c r="D754" s="187"/>
      <c r="E754" s="192"/>
      <c r="F754" s="15"/>
      <c r="G754" s="15"/>
      <c r="H754" s="15"/>
      <c r="I754" s="92"/>
      <c r="J754" s="18"/>
      <c r="K754" s="18"/>
      <c r="L754" s="18"/>
      <c r="M754" s="18"/>
      <c r="N754" s="18"/>
      <c r="O754" s="18"/>
      <c r="P754" s="18"/>
      <c r="Q754" s="18"/>
      <c r="R754" s="18"/>
      <c r="S754" s="18"/>
      <c r="T754" s="18"/>
      <c r="U754" s="18"/>
      <c r="V754" s="18"/>
      <c r="W754" s="18"/>
      <c r="X754" s="18"/>
      <c r="Y754" s="18"/>
      <c r="Z754" s="18"/>
      <c r="AA754" s="18"/>
    </row>
    <row r="755" spans="1:27" ht="112.5" customHeight="1">
      <c r="A755" s="18"/>
      <c r="B755" s="15"/>
      <c r="C755" s="15"/>
      <c r="D755" s="187"/>
      <c r="E755" s="192"/>
      <c r="F755" s="15"/>
      <c r="G755" s="15"/>
      <c r="H755" s="15"/>
      <c r="I755" s="92"/>
      <c r="J755" s="18"/>
      <c r="K755" s="18"/>
      <c r="L755" s="18"/>
      <c r="M755" s="18"/>
      <c r="N755" s="18"/>
      <c r="O755" s="18"/>
      <c r="P755" s="18"/>
      <c r="Q755" s="18"/>
      <c r="R755" s="18"/>
      <c r="S755" s="18"/>
      <c r="T755" s="18"/>
      <c r="U755" s="18"/>
      <c r="V755" s="18"/>
      <c r="W755" s="18"/>
      <c r="X755" s="18"/>
      <c r="Y755" s="18"/>
      <c r="Z755" s="18"/>
      <c r="AA755" s="18"/>
    </row>
    <row r="756" spans="1:27" ht="112.5" customHeight="1">
      <c r="A756" s="18"/>
      <c r="B756" s="15"/>
      <c r="C756" s="15"/>
      <c r="D756" s="187"/>
      <c r="E756" s="192"/>
      <c r="F756" s="15"/>
      <c r="G756" s="15"/>
      <c r="H756" s="15"/>
      <c r="I756" s="92"/>
      <c r="J756" s="18"/>
      <c r="K756" s="18"/>
      <c r="L756" s="18"/>
      <c r="M756" s="18"/>
      <c r="N756" s="18"/>
      <c r="O756" s="18"/>
      <c r="P756" s="18"/>
      <c r="Q756" s="18"/>
      <c r="R756" s="18"/>
      <c r="S756" s="18"/>
      <c r="T756" s="18"/>
      <c r="U756" s="18"/>
      <c r="V756" s="18"/>
      <c r="W756" s="18"/>
      <c r="X756" s="18"/>
      <c r="Y756" s="18"/>
      <c r="Z756" s="18"/>
      <c r="AA756" s="18"/>
    </row>
    <row r="757" spans="1:27" ht="112.5" customHeight="1">
      <c r="A757" s="18"/>
      <c r="B757" s="15"/>
      <c r="C757" s="15"/>
      <c r="D757" s="187"/>
      <c r="E757" s="192"/>
      <c r="F757" s="15"/>
      <c r="G757" s="15"/>
      <c r="H757" s="15"/>
      <c r="I757" s="92"/>
      <c r="J757" s="18"/>
      <c r="K757" s="18"/>
      <c r="L757" s="18"/>
      <c r="M757" s="18"/>
      <c r="N757" s="18"/>
      <c r="O757" s="18"/>
      <c r="P757" s="18"/>
      <c r="Q757" s="18"/>
      <c r="R757" s="18"/>
      <c r="S757" s="18"/>
      <c r="T757" s="18"/>
      <c r="U757" s="18"/>
      <c r="V757" s="18"/>
      <c r="W757" s="18"/>
      <c r="X757" s="18"/>
      <c r="Y757" s="18"/>
      <c r="Z757" s="18"/>
      <c r="AA757" s="18"/>
    </row>
    <row r="758" spans="1:27" ht="112.5" customHeight="1">
      <c r="A758" s="18"/>
      <c r="B758" s="15"/>
      <c r="C758" s="15"/>
      <c r="D758" s="187"/>
      <c r="E758" s="192"/>
      <c r="F758" s="15"/>
      <c r="G758" s="15"/>
      <c r="H758" s="15"/>
      <c r="I758" s="92"/>
      <c r="J758" s="18"/>
      <c r="K758" s="18"/>
      <c r="L758" s="18"/>
      <c r="M758" s="18"/>
      <c r="N758" s="18"/>
      <c r="O758" s="18"/>
      <c r="P758" s="18"/>
      <c r="Q758" s="18"/>
      <c r="R758" s="18"/>
      <c r="S758" s="18"/>
      <c r="T758" s="18"/>
      <c r="U758" s="18"/>
      <c r="V758" s="18"/>
      <c r="W758" s="18"/>
      <c r="X758" s="18"/>
      <c r="Y758" s="18"/>
      <c r="Z758" s="18"/>
      <c r="AA758" s="18"/>
    </row>
    <row r="759" spans="1:27" ht="112.5" customHeight="1">
      <c r="A759" s="18"/>
      <c r="B759" s="15"/>
      <c r="C759" s="15"/>
      <c r="D759" s="187"/>
      <c r="E759" s="192"/>
      <c r="F759" s="15"/>
      <c r="G759" s="15"/>
      <c r="H759" s="15"/>
      <c r="I759" s="92"/>
      <c r="J759" s="18"/>
      <c r="K759" s="18"/>
      <c r="L759" s="18"/>
      <c r="M759" s="18"/>
      <c r="N759" s="18"/>
      <c r="O759" s="18"/>
      <c r="P759" s="18"/>
      <c r="Q759" s="18"/>
      <c r="R759" s="18"/>
      <c r="S759" s="18"/>
      <c r="T759" s="18"/>
      <c r="U759" s="18"/>
      <c r="V759" s="18"/>
      <c r="W759" s="18"/>
      <c r="X759" s="18"/>
      <c r="Y759" s="18"/>
      <c r="Z759" s="18"/>
      <c r="AA759" s="18"/>
    </row>
    <row r="760" spans="1:27" ht="112.5" customHeight="1">
      <c r="A760" s="18"/>
      <c r="B760" s="15"/>
      <c r="C760" s="15"/>
      <c r="D760" s="187"/>
      <c r="E760" s="192"/>
      <c r="F760" s="15"/>
      <c r="G760" s="15"/>
      <c r="H760" s="15"/>
      <c r="I760" s="92"/>
      <c r="J760" s="18"/>
      <c r="K760" s="18"/>
      <c r="L760" s="18"/>
      <c r="M760" s="18"/>
      <c r="N760" s="18"/>
      <c r="O760" s="18"/>
      <c r="P760" s="18"/>
      <c r="Q760" s="18"/>
      <c r="R760" s="18"/>
      <c r="S760" s="18"/>
      <c r="T760" s="18"/>
      <c r="U760" s="18"/>
      <c r="V760" s="18"/>
      <c r="W760" s="18"/>
      <c r="X760" s="18"/>
      <c r="Y760" s="18"/>
      <c r="Z760" s="18"/>
      <c r="AA760" s="18"/>
    </row>
    <row r="761" spans="1:27" ht="112.5" customHeight="1">
      <c r="A761" s="18"/>
      <c r="B761" s="15"/>
      <c r="C761" s="15"/>
      <c r="D761" s="187"/>
      <c r="E761" s="192"/>
      <c r="F761" s="15"/>
      <c r="G761" s="15"/>
      <c r="H761" s="15"/>
      <c r="I761" s="92"/>
      <c r="J761" s="18"/>
      <c r="K761" s="18"/>
      <c r="L761" s="18"/>
      <c r="M761" s="18"/>
      <c r="N761" s="18"/>
      <c r="O761" s="18"/>
      <c r="P761" s="18"/>
      <c r="Q761" s="18"/>
      <c r="R761" s="18"/>
      <c r="S761" s="18"/>
      <c r="T761" s="18"/>
      <c r="U761" s="18"/>
      <c r="V761" s="18"/>
      <c r="W761" s="18"/>
      <c r="X761" s="18"/>
      <c r="Y761" s="18"/>
      <c r="Z761" s="18"/>
      <c r="AA761" s="18"/>
    </row>
    <row r="762" spans="1:27" ht="112.5" customHeight="1">
      <c r="A762" s="18"/>
      <c r="B762" s="15"/>
      <c r="C762" s="15"/>
      <c r="D762" s="187"/>
      <c r="E762" s="192"/>
      <c r="F762" s="15"/>
      <c r="G762" s="15"/>
      <c r="H762" s="15"/>
      <c r="I762" s="92"/>
      <c r="J762" s="18"/>
      <c r="K762" s="18"/>
      <c r="L762" s="18"/>
      <c r="M762" s="18"/>
      <c r="N762" s="18"/>
      <c r="O762" s="18"/>
      <c r="P762" s="18"/>
      <c r="Q762" s="18"/>
      <c r="R762" s="18"/>
      <c r="S762" s="18"/>
      <c r="T762" s="18"/>
      <c r="U762" s="18"/>
      <c r="V762" s="18"/>
      <c r="W762" s="18"/>
      <c r="X762" s="18"/>
      <c r="Y762" s="18"/>
      <c r="Z762" s="18"/>
      <c r="AA762" s="18"/>
    </row>
    <row r="763" spans="1:27" ht="112.5" customHeight="1">
      <c r="A763" s="18"/>
      <c r="B763" s="15"/>
      <c r="C763" s="15"/>
      <c r="D763" s="187"/>
      <c r="E763" s="192"/>
      <c r="F763" s="15"/>
      <c r="G763" s="15"/>
      <c r="H763" s="15"/>
      <c r="I763" s="92"/>
      <c r="J763" s="18"/>
      <c r="K763" s="18"/>
      <c r="L763" s="18"/>
      <c r="M763" s="18"/>
      <c r="N763" s="18"/>
      <c r="O763" s="18"/>
      <c r="P763" s="18"/>
      <c r="Q763" s="18"/>
      <c r="R763" s="18"/>
      <c r="S763" s="18"/>
      <c r="T763" s="18"/>
      <c r="U763" s="18"/>
      <c r="V763" s="18"/>
      <c r="W763" s="18"/>
      <c r="X763" s="18"/>
      <c r="Y763" s="18"/>
      <c r="Z763" s="18"/>
      <c r="AA763" s="18"/>
    </row>
    <row r="764" spans="1:27" ht="112.5" customHeight="1">
      <c r="A764" s="18"/>
      <c r="B764" s="15"/>
      <c r="C764" s="15"/>
      <c r="D764" s="187"/>
      <c r="E764" s="192"/>
      <c r="F764" s="15"/>
      <c r="G764" s="15"/>
      <c r="H764" s="15"/>
      <c r="I764" s="92"/>
      <c r="J764" s="18"/>
      <c r="K764" s="18"/>
      <c r="L764" s="18"/>
      <c r="M764" s="18"/>
      <c r="N764" s="18"/>
      <c r="O764" s="18"/>
      <c r="P764" s="18"/>
      <c r="Q764" s="18"/>
      <c r="R764" s="18"/>
      <c r="S764" s="18"/>
      <c r="T764" s="18"/>
      <c r="U764" s="18"/>
      <c r="V764" s="18"/>
      <c r="W764" s="18"/>
      <c r="X764" s="18"/>
      <c r="Y764" s="18"/>
      <c r="Z764" s="18"/>
      <c r="AA764" s="18"/>
    </row>
    <row r="765" spans="1:27" ht="112.5" customHeight="1">
      <c r="A765" s="18"/>
      <c r="B765" s="15"/>
      <c r="C765" s="15"/>
      <c r="D765" s="187"/>
      <c r="E765" s="192"/>
      <c r="F765" s="15"/>
      <c r="G765" s="15"/>
      <c r="H765" s="15"/>
      <c r="I765" s="92"/>
      <c r="J765" s="18"/>
      <c r="K765" s="18"/>
      <c r="L765" s="18"/>
      <c r="M765" s="18"/>
      <c r="N765" s="18"/>
      <c r="O765" s="18"/>
      <c r="P765" s="18"/>
      <c r="Q765" s="18"/>
      <c r="R765" s="18"/>
      <c r="S765" s="18"/>
      <c r="T765" s="18"/>
      <c r="U765" s="18"/>
      <c r="V765" s="18"/>
      <c r="W765" s="18"/>
      <c r="X765" s="18"/>
      <c r="Y765" s="18"/>
      <c r="Z765" s="18"/>
      <c r="AA765" s="18"/>
    </row>
    <row r="766" spans="1:27" ht="112.5" customHeight="1">
      <c r="A766" s="18"/>
      <c r="B766" s="15"/>
      <c r="C766" s="15"/>
      <c r="D766" s="187"/>
      <c r="E766" s="192"/>
      <c r="F766" s="15"/>
      <c r="G766" s="15"/>
      <c r="H766" s="15"/>
      <c r="I766" s="92"/>
      <c r="J766" s="18"/>
      <c r="K766" s="18"/>
      <c r="L766" s="18"/>
      <c r="M766" s="18"/>
      <c r="N766" s="18"/>
      <c r="O766" s="18"/>
      <c r="P766" s="18"/>
      <c r="Q766" s="18"/>
      <c r="R766" s="18"/>
      <c r="S766" s="18"/>
      <c r="T766" s="18"/>
      <c r="U766" s="18"/>
      <c r="V766" s="18"/>
      <c r="W766" s="18"/>
      <c r="X766" s="18"/>
      <c r="Y766" s="18"/>
      <c r="Z766" s="18"/>
      <c r="AA766" s="18"/>
    </row>
    <row r="767" spans="1:27" ht="112.5" customHeight="1">
      <c r="A767" s="18"/>
      <c r="B767" s="15"/>
      <c r="C767" s="15"/>
      <c r="D767" s="187"/>
      <c r="E767" s="192"/>
      <c r="F767" s="15"/>
      <c r="G767" s="15"/>
      <c r="H767" s="15"/>
      <c r="I767" s="92"/>
      <c r="J767" s="18"/>
      <c r="K767" s="18"/>
      <c r="L767" s="18"/>
      <c r="M767" s="18"/>
      <c r="N767" s="18"/>
      <c r="O767" s="18"/>
      <c r="P767" s="18"/>
      <c r="Q767" s="18"/>
      <c r="R767" s="18"/>
      <c r="S767" s="18"/>
      <c r="T767" s="18"/>
      <c r="U767" s="18"/>
      <c r="V767" s="18"/>
      <c r="W767" s="18"/>
      <c r="X767" s="18"/>
      <c r="Y767" s="18"/>
      <c r="Z767" s="18"/>
      <c r="AA767" s="18"/>
    </row>
    <row r="768" spans="1:27" ht="112.5" customHeight="1">
      <c r="A768" s="18"/>
      <c r="B768" s="15"/>
      <c r="C768" s="15"/>
      <c r="D768" s="187"/>
      <c r="E768" s="192"/>
      <c r="F768" s="15"/>
      <c r="G768" s="15"/>
      <c r="H768" s="15"/>
      <c r="I768" s="92"/>
      <c r="J768" s="18"/>
      <c r="K768" s="18"/>
      <c r="L768" s="18"/>
      <c r="M768" s="18"/>
      <c r="N768" s="18"/>
      <c r="O768" s="18"/>
      <c r="P768" s="18"/>
      <c r="Q768" s="18"/>
      <c r="R768" s="18"/>
      <c r="S768" s="18"/>
      <c r="T768" s="18"/>
      <c r="U768" s="18"/>
      <c r="V768" s="18"/>
      <c r="W768" s="18"/>
      <c r="X768" s="18"/>
      <c r="Y768" s="18"/>
      <c r="Z768" s="18"/>
      <c r="AA768" s="18"/>
    </row>
    <row r="769" spans="1:27" ht="112.5" customHeight="1">
      <c r="A769" s="18"/>
      <c r="B769" s="15"/>
      <c r="C769" s="15"/>
      <c r="D769" s="187"/>
      <c r="E769" s="192"/>
      <c r="F769" s="15"/>
      <c r="G769" s="15"/>
      <c r="H769" s="15"/>
      <c r="I769" s="92"/>
      <c r="J769" s="18"/>
      <c r="K769" s="18"/>
      <c r="L769" s="18"/>
      <c r="M769" s="18"/>
      <c r="N769" s="18"/>
      <c r="O769" s="18"/>
      <c r="P769" s="18"/>
      <c r="Q769" s="18"/>
      <c r="R769" s="18"/>
      <c r="S769" s="18"/>
      <c r="T769" s="18"/>
      <c r="U769" s="18"/>
      <c r="V769" s="18"/>
      <c r="W769" s="18"/>
      <c r="X769" s="18"/>
      <c r="Y769" s="18"/>
      <c r="Z769" s="18"/>
      <c r="AA769" s="18"/>
    </row>
    <row r="770" spans="1:27" ht="112.5" customHeight="1">
      <c r="A770" s="18"/>
      <c r="B770" s="15"/>
      <c r="C770" s="15"/>
      <c r="D770" s="187"/>
      <c r="E770" s="192"/>
      <c r="F770" s="15"/>
      <c r="G770" s="15"/>
      <c r="H770" s="15"/>
      <c r="I770" s="92"/>
      <c r="J770" s="18"/>
      <c r="K770" s="18"/>
      <c r="L770" s="18"/>
      <c r="M770" s="18"/>
      <c r="N770" s="18"/>
      <c r="O770" s="18"/>
      <c r="P770" s="18"/>
      <c r="Q770" s="18"/>
      <c r="R770" s="18"/>
      <c r="S770" s="18"/>
      <c r="T770" s="18"/>
      <c r="U770" s="18"/>
      <c r="V770" s="18"/>
      <c r="W770" s="18"/>
      <c r="X770" s="18"/>
      <c r="Y770" s="18"/>
      <c r="Z770" s="18"/>
      <c r="AA770" s="18"/>
    </row>
    <row r="771" spans="1:27" ht="112.5" customHeight="1">
      <c r="A771" s="18"/>
      <c r="B771" s="15"/>
      <c r="C771" s="15"/>
      <c r="D771" s="187"/>
      <c r="E771" s="192"/>
      <c r="F771" s="15"/>
      <c r="G771" s="15"/>
      <c r="H771" s="15"/>
      <c r="I771" s="92"/>
      <c r="J771" s="18"/>
      <c r="K771" s="18"/>
      <c r="L771" s="18"/>
      <c r="M771" s="18"/>
      <c r="N771" s="18"/>
      <c r="O771" s="18"/>
      <c r="P771" s="18"/>
      <c r="Q771" s="18"/>
      <c r="R771" s="18"/>
      <c r="S771" s="18"/>
      <c r="T771" s="18"/>
      <c r="U771" s="18"/>
      <c r="V771" s="18"/>
      <c r="W771" s="18"/>
      <c r="X771" s="18"/>
      <c r="Y771" s="18"/>
      <c r="Z771" s="18"/>
      <c r="AA771" s="18"/>
    </row>
    <row r="772" spans="1:27" ht="112.5" customHeight="1">
      <c r="A772" s="18"/>
      <c r="B772" s="15"/>
      <c r="C772" s="15"/>
      <c r="D772" s="187"/>
      <c r="E772" s="192"/>
      <c r="F772" s="15"/>
      <c r="G772" s="15"/>
      <c r="H772" s="15"/>
      <c r="I772" s="92"/>
      <c r="J772" s="18"/>
      <c r="K772" s="18"/>
      <c r="L772" s="18"/>
      <c r="M772" s="18"/>
      <c r="N772" s="18"/>
      <c r="O772" s="18"/>
      <c r="P772" s="18"/>
      <c r="Q772" s="18"/>
      <c r="R772" s="18"/>
      <c r="S772" s="18"/>
      <c r="T772" s="18"/>
      <c r="U772" s="18"/>
      <c r="V772" s="18"/>
      <c r="W772" s="18"/>
      <c r="X772" s="18"/>
      <c r="Y772" s="18"/>
      <c r="Z772" s="18"/>
      <c r="AA772" s="18"/>
    </row>
    <row r="773" spans="1:27" ht="112.5" customHeight="1">
      <c r="A773" s="18"/>
      <c r="B773" s="15"/>
      <c r="C773" s="15"/>
      <c r="D773" s="187"/>
      <c r="E773" s="192"/>
      <c r="F773" s="15"/>
      <c r="G773" s="15"/>
      <c r="H773" s="15"/>
      <c r="I773" s="92"/>
      <c r="J773" s="18"/>
      <c r="K773" s="18"/>
      <c r="L773" s="18"/>
      <c r="M773" s="18"/>
      <c r="N773" s="18"/>
      <c r="O773" s="18"/>
      <c r="P773" s="18"/>
      <c r="Q773" s="18"/>
      <c r="R773" s="18"/>
      <c r="S773" s="18"/>
      <c r="T773" s="18"/>
      <c r="U773" s="18"/>
      <c r="V773" s="18"/>
      <c r="W773" s="18"/>
      <c r="X773" s="18"/>
      <c r="Y773" s="18"/>
      <c r="Z773" s="18"/>
      <c r="AA773" s="18"/>
    </row>
    <row r="774" spans="1:27" ht="112.5" customHeight="1">
      <c r="A774" s="18"/>
      <c r="B774" s="15"/>
      <c r="C774" s="15"/>
      <c r="D774" s="187"/>
      <c r="E774" s="192"/>
      <c r="F774" s="15"/>
      <c r="G774" s="15"/>
      <c r="H774" s="15"/>
      <c r="I774" s="92"/>
      <c r="J774" s="18"/>
      <c r="K774" s="18"/>
      <c r="L774" s="18"/>
      <c r="M774" s="18"/>
      <c r="N774" s="18"/>
      <c r="O774" s="18"/>
      <c r="P774" s="18"/>
      <c r="Q774" s="18"/>
      <c r="R774" s="18"/>
      <c r="S774" s="18"/>
      <c r="T774" s="18"/>
      <c r="U774" s="18"/>
      <c r="V774" s="18"/>
      <c r="W774" s="18"/>
      <c r="X774" s="18"/>
      <c r="Y774" s="18"/>
      <c r="Z774" s="18"/>
      <c r="AA774" s="18"/>
    </row>
    <row r="775" spans="1:27" ht="112.5" customHeight="1">
      <c r="A775" s="18"/>
      <c r="B775" s="15"/>
      <c r="C775" s="15"/>
      <c r="D775" s="187"/>
      <c r="E775" s="192"/>
      <c r="F775" s="15"/>
      <c r="G775" s="15"/>
      <c r="H775" s="15"/>
      <c r="I775" s="92"/>
      <c r="J775" s="18"/>
      <c r="K775" s="18"/>
      <c r="L775" s="18"/>
      <c r="M775" s="18"/>
      <c r="N775" s="18"/>
      <c r="O775" s="18"/>
      <c r="P775" s="18"/>
      <c r="Q775" s="18"/>
      <c r="R775" s="18"/>
      <c r="S775" s="18"/>
      <c r="T775" s="18"/>
      <c r="U775" s="18"/>
      <c r="V775" s="18"/>
      <c r="W775" s="18"/>
      <c r="X775" s="18"/>
      <c r="Y775" s="18"/>
      <c r="Z775" s="18"/>
      <c r="AA775" s="18"/>
    </row>
    <row r="776" spans="1:27" ht="112.5" customHeight="1">
      <c r="A776" s="18"/>
      <c r="B776" s="15"/>
      <c r="C776" s="15"/>
      <c r="D776" s="187"/>
      <c r="E776" s="192"/>
      <c r="F776" s="15"/>
      <c r="G776" s="15"/>
      <c r="H776" s="15"/>
      <c r="I776" s="92"/>
      <c r="J776" s="18"/>
      <c r="K776" s="18"/>
      <c r="L776" s="18"/>
      <c r="M776" s="18"/>
      <c r="N776" s="18"/>
      <c r="O776" s="18"/>
      <c r="P776" s="18"/>
      <c r="Q776" s="18"/>
      <c r="R776" s="18"/>
      <c r="S776" s="18"/>
      <c r="T776" s="18"/>
      <c r="U776" s="18"/>
      <c r="V776" s="18"/>
      <c r="W776" s="18"/>
      <c r="X776" s="18"/>
      <c r="Y776" s="18"/>
      <c r="Z776" s="18"/>
      <c r="AA776" s="18"/>
    </row>
    <row r="777" spans="1:27" ht="112.5" customHeight="1">
      <c r="A777" s="18"/>
      <c r="B777" s="15"/>
      <c r="C777" s="15"/>
      <c r="D777" s="187"/>
      <c r="E777" s="192"/>
      <c r="F777" s="15"/>
      <c r="G777" s="15"/>
      <c r="H777" s="15"/>
      <c r="I777" s="92"/>
      <c r="J777" s="18"/>
      <c r="K777" s="18"/>
      <c r="L777" s="18"/>
      <c r="M777" s="18"/>
      <c r="N777" s="18"/>
      <c r="O777" s="18"/>
      <c r="P777" s="18"/>
      <c r="Q777" s="18"/>
      <c r="R777" s="18"/>
      <c r="S777" s="18"/>
      <c r="T777" s="18"/>
      <c r="U777" s="18"/>
      <c r="V777" s="18"/>
      <c r="W777" s="18"/>
      <c r="X777" s="18"/>
      <c r="Y777" s="18"/>
      <c r="Z777" s="18"/>
      <c r="AA777" s="18"/>
    </row>
    <row r="778" spans="1:27" ht="112.5" customHeight="1">
      <c r="A778" s="18"/>
      <c r="B778" s="15"/>
      <c r="C778" s="15"/>
      <c r="D778" s="187"/>
      <c r="E778" s="192"/>
      <c r="F778" s="15"/>
      <c r="G778" s="15"/>
      <c r="H778" s="15"/>
      <c r="I778" s="92"/>
      <c r="J778" s="18"/>
      <c r="K778" s="18"/>
      <c r="L778" s="18"/>
      <c r="M778" s="18"/>
      <c r="N778" s="18"/>
      <c r="O778" s="18"/>
      <c r="P778" s="18"/>
      <c r="Q778" s="18"/>
      <c r="R778" s="18"/>
      <c r="S778" s="18"/>
      <c r="T778" s="18"/>
      <c r="U778" s="18"/>
      <c r="V778" s="18"/>
      <c r="W778" s="18"/>
      <c r="X778" s="18"/>
      <c r="Y778" s="18"/>
      <c r="Z778" s="18"/>
      <c r="AA778" s="18"/>
    </row>
    <row r="779" spans="1:27" ht="112.5" customHeight="1">
      <c r="A779" s="18"/>
      <c r="B779" s="15"/>
      <c r="C779" s="15"/>
      <c r="D779" s="187"/>
      <c r="E779" s="192"/>
      <c r="F779" s="15"/>
      <c r="G779" s="15"/>
      <c r="H779" s="15"/>
      <c r="I779" s="92"/>
      <c r="J779" s="18"/>
      <c r="K779" s="18"/>
      <c r="L779" s="18"/>
      <c r="M779" s="18"/>
      <c r="N779" s="18"/>
      <c r="O779" s="18"/>
      <c r="P779" s="18"/>
      <c r="Q779" s="18"/>
      <c r="R779" s="18"/>
      <c r="S779" s="18"/>
      <c r="T779" s="18"/>
      <c r="U779" s="18"/>
      <c r="V779" s="18"/>
      <c r="W779" s="18"/>
      <c r="X779" s="18"/>
      <c r="Y779" s="18"/>
      <c r="Z779" s="18"/>
      <c r="AA779" s="18"/>
    </row>
    <row r="780" spans="1:27" ht="112.5" customHeight="1">
      <c r="A780" s="18"/>
      <c r="B780" s="15"/>
      <c r="C780" s="15"/>
      <c r="D780" s="187"/>
      <c r="E780" s="192"/>
      <c r="F780" s="15"/>
      <c r="G780" s="15"/>
      <c r="H780" s="15"/>
      <c r="I780" s="92"/>
      <c r="J780" s="18"/>
      <c r="K780" s="18"/>
      <c r="L780" s="18"/>
      <c r="M780" s="18"/>
      <c r="N780" s="18"/>
      <c r="O780" s="18"/>
      <c r="P780" s="18"/>
      <c r="Q780" s="18"/>
      <c r="R780" s="18"/>
      <c r="S780" s="18"/>
      <c r="T780" s="18"/>
      <c r="U780" s="18"/>
      <c r="V780" s="18"/>
      <c r="W780" s="18"/>
      <c r="X780" s="18"/>
      <c r="Y780" s="18"/>
      <c r="Z780" s="18"/>
      <c r="AA780" s="18"/>
    </row>
    <row r="781" spans="1:27" ht="112.5" customHeight="1">
      <c r="A781" s="18"/>
      <c r="B781" s="15"/>
      <c r="C781" s="15"/>
      <c r="D781" s="187"/>
      <c r="E781" s="192"/>
      <c r="F781" s="15"/>
      <c r="G781" s="15"/>
      <c r="H781" s="15"/>
      <c r="I781" s="92"/>
      <c r="J781" s="18"/>
      <c r="K781" s="18"/>
      <c r="L781" s="18"/>
      <c r="M781" s="18"/>
      <c r="N781" s="18"/>
      <c r="O781" s="18"/>
      <c r="P781" s="18"/>
      <c r="Q781" s="18"/>
      <c r="R781" s="18"/>
      <c r="S781" s="18"/>
      <c r="T781" s="18"/>
      <c r="U781" s="18"/>
      <c r="V781" s="18"/>
      <c r="W781" s="18"/>
      <c r="X781" s="18"/>
      <c r="Y781" s="18"/>
      <c r="Z781" s="18"/>
      <c r="AA781" s="18"/>
    </row>
    <row r="782" spans="1:27" ht="112.5" customHeight="1">
      <c r="A782" s="18"/>
      <c r="B782" s="15"/>
      <c r="C782" s="15"/>
      <c r="D782" s="187"/>
      <c r="E782" s="192"/>
      <c r="F782" s="15"/>
      <c r="G782" s="15"/>
      <c r="H782" s="15"/>
      <c r="I782" s="92"/>
      <c r="J782" s="18"/>
      <c r="K782" s="18"/>
      <c r="L782" s="18"/>
      <c r="M782" s="18"/>
      <c r="N782" s="18"/>
      <c r="O782" s="18"/>
      <c r="P782" s="18"/>
      <c r="Q782" s="18"/>
      <c r="R782" s="18"/>
      <c r="S782" s="18"/>
      <c r="T782" s="18"/>
      <c r="U782" s="18"/>
      <c r="V782" s="18"/>
      <c r="W782" s="18"/>
      <c r="X782" s="18"/>
      <c r="Y782" s="18"/>
      <c r="Z782" s="18"/>
      <c r="AA782" s="18"/>
    </row>
    <row r="783" spans="1:27" ht="112.5" customHeight="1">
      <c r="A783" s="18"/>
      <c r="B783" s="15"/>
      <c r="C783" s="15"/>
      <c r="D783" s="187"/>
      <c r="E783" s="192"/>
      <c r="F783" s="15"/>
      <c r="G783" s="15"/>
      <c r="H783" s="15"/>
      <c r="I783" s="92"/>
      <c r="J783" s="18"/>
      <c r="K783" s="18"/>
      <c r="L783" s="18"/>
      <c r="M783" s="18"/>
      <c r="N783" s="18"/>
      <c r="O783" s="18"/>
      <c r="P783" s="18"/>
      <c r="Q783" s="18"/>
      <c r="R783" s="18"/>
      <c r="S783" s="18"/>
      <c r="T783" s="18"/>
      <c r="U783" s="18"/>
      <c r="V783" s="18"/>
      <c r="W783" s="18"/>
      <c r="X783" s="18"/>
      <c r="Y783" s="18"/>
      <c r="Z783" s="18"/>
      <c r="AA783" s="18"/>
    </row>
    <row r="784" spans="1:27" ht="112.5" customHeight="1">
      <c r="A784" s="18"/>
      <c r="B784" s="15"/>
      <c r="C784" s="15"/>
      <c r="D784" s="187"/>
      <c r="E784" s="192"/>
      <c r="F784" s="15"/>
      <c r="G784" s="15"/>
      <c r="H784" s="15"/>
      <c r="I784" s="92"/>
      <c r="J784" s="18"/>
      <c r="K784" s="18"/>
      <c r="L784" s="18"/>
      <c r="M784" s="18"/>
      <c r="N784" s="18"/>
      <c r="O784" s="18"/>
      <c r="P784" s="18"/>
      <c r="Q784" s="18"/>
      <c r="R784" s="18"/>
      <c r="S784" s="18"/>
      <c r="T784" s="18"/>
      <c r="U784" s="18"/>
      <c r="V784" s="18"/>
      <c r="W784" s="18"/>
      <c r="X784" s="18"/>
      <c r="Y784" s="18"/>
      <c r="Z784" s="18"/>
      <c r="AA784" s="18"/>
    </row>
    <row r="785" spans="1:27" ht="112.5" customHeight="1">
      <c r="A785" s="18"/>
      <c r="B785" s="15"/>
      <c r="C785" s="15"/>
      <c r="D785" s="187"/>
      <c r="E785" s="192"/>
      <c r="F785" s="15"/>
      <c r="G785" s="15"/>
      <c r="H785" s="15"/>
      <c r="I785" s="92"/>
      <c r="J785" s="18"/>
      <c r="K785" s="18"/>
      <c r="L785" s="18"/>
      <c r="M785" s="18"/>
      <c r="N785" s="18"/>
      <c r="O785" s="18"/>
      <c r="P785" s="18"/>
      <c r="Q785" s="18"/>
      <c r="R785" s="18"/>
      <c r="S785" s="18"/>
      <c r="T785" s="18"/>
      <c r="U785" s="18"/>
      <c r="V785" s="18"/>
      <c r="W785" s="18"/>
      <c r="X785" s="18"/>
      <c r="Y785" s="18"/>
      <c r="Z785" s="18"/>
      <c r="AA785" s="18"/>
    </row>
    <row r="786" spans="1:27" ht="112.5" customHeight="1">
      <c r="A786" s="18"/>
      <c r="B786" s="15"/>
      <c r="C786" s="15"/>
      <c r="D786" s="187"/>
      <c r="E786" s="192"/>
      <c r="F786" s="15"/>
      <c r="G786" s="15"/>
      <c r="H786" s="15"/>
      <c r="I786" s="92"/>
      <c r="J786" s="18"/>
      <c r="K786" s="18"/>
      <c r="L786" s="18"/>
      <c r="M786" s="18"/>
      <c r="N786" s="18"/>
      <c r="O786" s="18"/>
      <c r="P786" s="18"/>
      <c r="Q786" s="18"/>
      <c r="R786" s="18"/>
      <c r="S786" s="18"/>
      <c r="T786" s="18"/>
      <c r="U786" s="18"/>
      <c r="V786" s="18"/>
      <c r="W786" s="18"/>
      <c r="X786" s="18"/>
      <c r="Y786" s="18"/>
      <c r="Z786" s="18"/>
      <c r="AA786" s="18"/>
    </row>
    <row r="787" spans="1:27" ht="112.5" customHeight="1">
      <c r="A787" s="18"/>
      <c r="B787" s="15"/>
      <c r="C787" s="15"/>
      <c r="D787" s="187"/>
      <c r="E787" s="192"/>
      <c r="F787" s="15"/>
      <c r="G787" s="15"/>
      <c r="H787" s="15"/>
      <c r="I787" s="92"/>
      <c r="J787" s="18"/>
      <c r="K787" s="18"/>
      <c r="L787" s="18"/>
      <c r="M787" s="18"/>
      <c r="N787" s="18"/>
      <c r="O787" s="18"/>
      <c r="P787" s="18"/>
      <c r="Q787" s="18"/>
      <c r="R787" s="18"/>
      <c r="S787" s="18"/>
      <c r="T787" s="18"/>
      <c r="U787" s="18"/>
      <c r="V787" s="18"/>
      <c r="W787" s="18"/>
      <c r="X787" s="18"/>
      <c r="Y787" s="18"/>
      <c r="Z787" s="18"/>
      <c r="AA787" s="18"/>
    </row>
    <row r="788" spans="1:27" ht="112.5" customHeight="1">
      <c r="A788" s="18"/>
      <c r="B788" s="15"/>
      <c r="C788" s="15"/>
      <c r="D788" s="187"/>
      <c r="E788" s="192"/>
      <c r="F788" s="15"/>
      <c r="G788" s="15"/>
      <c r="H788" s="15"/>
      <c r="I788" s="92"/>
      <c r="J788" s="18"/>
      <c r="K788" s="18"/>
      <c r="L788" s="18"/>
      <c r="M788" s="18"/>
      <c r="N788" s="18"/>
      <c r="O788" s="18"/>
      <c r="P788" s="18"/>
      <c r="Q788" s="18"/>
      <c r="R788" s="18"/>
      <c r="S788" s="18"/>
      <c r="T788" s="18"/>
      <c r="U788" s="18"/>
      <c r="V788" s="18"/>
      <c r="W788" s="18"/>
      <c r="X788" s="18"/>
      <c r="Y788" s="18"/>
      <c r="Z788" s="18"/>
      <c r="AA788" s="18"/>
    </row>
    <row r="789" spans="1:27" ht="112.5" customHeight="1">
      <c r="A789" s="18"/>
      <c r="B789" s="15"/>
      <c r="C789" s="15"/>
      <c r="D789" s="187"/>
      <c r="E789" s="192"/>
      <c r="F789" s="15"/>
      <c r="G789" s="15"/>
      <c r="H789" s="15"/>
      <c r="I789" s="92"/>
      <c r="J789" s="18"/>
      <c r="K789" s="18"/>
      <c r="L789" s="18"/>
      <c r="M789" s="18"/>
      <c r="N789" s="18"/>
      <c r="O789" s="18"/>
      <c r="P789" s="18"/>
      <c r="Q789" s="18"/>
      <c r="R789" s="18"/>
      <c r="S789" s="18"/>
      <c r="T789" s="18"/>
      <c r="U789" s="18"/>
      <c r="V789" s="18"/>
      <c r="W789" s="18"/>
      <c r="X789" s="18"/>
      <c r="Y789" s="18"/>
      <c r="Z789" s="18"/>
      <c r="AA789" s="18"/>
    </row>
    <row r="790" spans="1:27" ht="112.5" customHeight="1">
      <c r="A790" s="18"/>
      <c r="B790" s="15"/>
      <c r="C790" s="15"/>
      <c r="D790" s="187"/>
      <c r="E790" s="192"/>
      <c r="F790" s="15"/>
      <c r="G790" s="15"/>
      <c r="H790" s="15"/>
      <c r="I790" s="92"/>
      <c r="J790" s="18"/>
      <c r="K790" s="18"/>
      <c r="L790" s="18"/>
      <c r="M790" s="18"/>
      <c r="N790" s="18"/>
      <c r="O790" s="18"/>
      <c r="P790" s="18"/>
      <c r="Q790" s="18"/>
      <c r="R790" s="18"/>
      <c r="S790" s="18"/>
      <c r="T790" s="18"/>
      <c r="U790" s="18"/>
      <c r="V790" s="18"/>
      <c r="W790" s="18"/>
      <c r="X790" s="18"/>
      <c r="Y790" s="18"/>
      <c r="Z790" s="18"/>
      <c r="AA790" s="18"/>
    </row>
    <row r="791" spans="1:27" ht="112.5" customHeight="1">
      <c r="A791" s="18"/>
      <c r="B791" s="15"/>
      <c r="C791" s="15"/>
      <c r="D791" s="187"/>
      <c r="E791" s="192"/>
      <c r="F791" s="15"/>
      <c r="G791" s="15"/>
      <c r="H791" s="15"/>
      <c r="I791" s="92"/>
      <c r="J791" s="18"/>
      <c r="K791" s="18"/>
      <c r="L791" s="18"/>
      <c r="M791" s="18"/>
      <c r="N791" s="18"/>
      <c r="O791" s="18"/>
      <c r="P791" s="18"/>
      <c r="Q791" s="18"/>
      <c r="R791" s="18"/>
      <c r="S791" s="18"/>
      <c r="T791" s="18"/>
      <c r="U791" s="18"/>
      <c r="V791" s="18"/>
      <c r="W791" s="18"/>
      <c r="X791" s="18"/>
      <c r="Y791" s="18"/>
      <c r="Z791" s="18"/>
      <c r="AA791" s="18"/>
    </row>
    <row r="792" spans="1:27" ht="112.5" customHeight="1">
      <c r="A792" s="18"/>
      <c r="B792" s="15"/>
      <c r="C792" s="15"/>
      <c r="D792" s="187"/>
      <c r="E792" s="192"/>
      <c r="F792" s="15"/>
      <c r="G792" s="15"/>
      <c r="H792" s="15"/>
      <c r="I792" s="92"/>
      <c r="J792" s="18"/>
      <c r="K792" s="18"/>
      <c r="L792" s="18"/>
      <c r="M792" s="18"/>
      <c r="N792" s="18"/>
      <c r="O792" s="18"/>
      <c r="P792" s="18"/>
      <c r="Q792" s="18"/>
      <c r="R792" s="18"/>
      <c r="S792" s="18"/>
      <c r="T792" s="18"/>
      <c r="U792" s="18"/>
      <c r="V792" s="18"/>
      <c r="W792" s="18"/>
      <c r="X792" s="18"/>
      <c r="Y792" s="18"/>
      <c r="Z792" s="18"/>
      <c r="AA792" s="18"/>
    </row>
    <row r="793" spans="1:27" ht="112.5" customHeight="1">
      <c r="A793" s="18"/>
      <c r="B793" s="15"/>
      <c r="C793" s="15"/>
      <c r="D793" s="187"/>
      <c r="E793" s="192"/>
      <c r="F793" s="15"/>
      <c r="G793" s="15"/>
      <c r="H793" s="15"/>
      <c r="I793" s="92"/>
      <c r="J793" s="18"/>
      <c r="K793" s="18"/>
      <c r="L793" s="18"/>
      <c r="M793" s="18"/>
      <c r="N793" s="18"/>
      <c r="O793" s="18"/>
      <c r="P793" s="18"/>
      <c r="Q793" s="18"/>
      <c r="R793" s="18"/>
      <c r="S793" s="18"/>
      <c r="T793" s="18"/>
      <c r="U793" s="18"/>
      <c r="V793" s="18"/>
      <c r="W793" s="18"/>
      <c r="X793" s="18"/>
      <c r="Y793" s="18"/>
      <c r="Z793" s="18"/>
      <c r="AA793" s="18"/>
    </row>
    <row r="794" spans="1:27" ht="112.5" customHeight="1">
      <c r="A794" s="18"/>
      <c r="B794" s="15"/>
      <c r="C794" s="15"/>
      <c r="D794" s="187"/>
      <c r="E794" s="192"/>
      <c r="F794" s="15"/>
      <c r="G794" s="15"/>
      <c r="H794" s="15"/>
      <c r="I794" s="92"/>
      <c r="J794" s="18"/>
      <c r="K794" s="18"/>
      <c r="L794" s="18"/>
      <c r="M794" s="18"/>
      <c r="N794" s="18"/>
      <c r="O794" s="18"/>
      <c r="P794" s="18"/>
      <c r="Q794" s="18"/>
      <c r="R794" s="18"/>
      <c r="S794" s="18"/>
      <c r="T794" s="18"/>
      <c r="U794" s="18"/>
      <c r="V794" s="18"/>
      <c r="W794" s="18"/>
      <c r="X794" s="18"/>
      <c r="Y794" s="18"/>
      <c r="Z794" s="18"/>
      <c r="AA794" s="18"/>
    </row>
    <row r="795" spans="1:27" ht="112.5" customHeight="1">
      <c r="A795" s="18"/>
      <c r="B795" s="15"/>
      <c r="C795" s="15"/>
      <c r="D795" s="187"/>
      <c r="E795" s="192"/>
      <c r="F795" s="15"/>
      <c r="G795" s="15"/>
      <c r="H795" s="15"/>
      <c r="I795" s="92"/>
      <c r="J795" s="18"/>
      <c r="K795" s="18"/>
      <c r="L795" s="18"/>
      <c r="M795" s="18"/>
      <c r="N795" s="18"/>
      <c r="O795" s="18"/>
      <c r="P795" s="18"/>
      <c r="Q795" s="18"/>
      <c r="R795" s="18"/>
      <c r="S795" s="18"/>
      <c r="T795" s="18"/>
      <c r="U795" s="18"/>
      <c r="V795" s="18"/>
      <c r="W795" s="18"/>
      <c r="X795" s="18"/>
      <c r="Y795" s="18"/>
      <c r="Z795" s="18"/>
      <c r="AA795" s="18"/>
    </row>
    <row r="796" spans="1:27" ht="112.5" customHeight="1">
      <c r="A796" s="18"/>
      <c r="B796" s="15"/>
      <c r="C796" s="15"/>
      <c r="D796" s="187"/>
      <c r="E796" s="192"/>
      <c r="F796" s="15"/>
      <c r="G796" s="15"/>
      <c r="H796" s="15"/>
      <c r="I796" s="92"/>
      <c r="J796" s="18"/>
      <c r="K796" s="18"/>
      <c r="L796" s="18"/>
      <c r="M796" s="18"/>
      <c r="N796" s="18"/>
      <c r="O796" s="18"/>
      <c r="P796" s="18"/>
      <c r="Q796" s="18"/>
      <c r="R796" s="18"/>
      <c r="S796" s="18"/>
      <c r="T796" s="18"/>
      <c r="U796" s="18"/>
      <c r="V796" s="18"/>
      <c r="W796" s="18"/>
      <c r="X796" s="18"/>
      <c r="Y796" s="18"/>
      <c r="Z796" s="18"/>
      <c r="AA796" s="18"/>
    </row>
    <row r="797" spans="1:27" ht="112.5" customHeight="1">
      <c r="A797" s="18"/>
      <c r="B797" s="15"/>
      <c r="C797" s="15"/>
      <c r="D797" s="187"/>
      <c r="E797" s="192"/>
      <c r="F797" s="15"/>
      <c r="G797" s="15"/>
      <c r="H797" s="15"/>
      <c r="I797" s="92"/>
      <c r="J797" s="18"/>
      <c r="K797" s="18"/>
      <c r="L797" s="18"/>
      <c r="M797" s="18"/>
      <c r="N797" s="18"/>
      <c r="O797" s="18"/>
      <c r="P797" s="18"/>
      <c r="Q797" s="18"/>
      <c r="R797" s="18"/>
      <c r="S797" s="18"/>
      <c r="T797" s="18"/>
      <c r="U797" s="18"/>
      <c r="V797" s="18"/>
      <c r="W797" s="18"/>
      <c r="X797" s="18"/>
      <c r="Y797" s="18"/>
      <c r="Z797" s="18"/>
      <c r="AA797" s="18"/>
    </row>
    <row r="798" spans="1:27" ht="112.5" customHeight="1">
      <c r="A798" s="18"/>
      <c r="B798" s="15"/>
      <c r="C798" s="15"/>
      <c r="D798" s="187"/>
      <c r="E798" s="192"/>
      <c r="F798" s="15"/>
      <c r="G798" s="15"/>
      <c r="H798" s="15"/>
      <c r="I798" s="92"/>
      <c r="J798" s="18"/>
      <c r="K798" s="18"/>
      <c r="L798" s="18"/>
      <c r="M798" s="18"/>
      <c r="N798" s="18"/>
      <c r="O798" s="18"/>
      <c r="P798" s="18"/>
      <c r="Q798" s="18"/>
      <c r="R798" s="18"/>
      <c r="S798" s="18"/>
      <c r="T798" s="18"/>
      <c r="U798" s="18"/>
      <c r="V798" s="18"/>
      <c r="W798" s="18"/>
      <c r="X798" s="18"/>
      <c r="Y798" s="18"/>
      <c r="Z798" s="18"/>
      <c r="AA798" s="18"/>
    </row>
    <row r="799" spans="1:27" ht="112.5" customHeight="1">
      <c r="A799" s="18"/>
      <c r="B799" s="15"/>
      <c r="C799" s="15"/>
      <c r="D799" s="187"/>
      <c r="E799" s="192"/>
      <c r="F799" s="15"/>
      <c r="G799" s="15"/>
      <c r="H799" s="15"/>
      <c r="I799" s="92"/>
      <c r="J799" s="18"/>
      <c r="K799" s="18"/>
      <c r="L799" s="18"/>
      <c r="M799" s="18"/>
      <c r="N799" s="18"/>
      <c r="O799" s="18"/>
      <c r="P799" s="18"/>
      <c r="Q799" s="18"/>
      <c r="R799" s="18"/>
      <c r="S799" s="18"/>
      <c r="T799" s="18"/>
      <c r="U799" s="18"/>
      <c r="V799" s="18"/>
      <c r="W799" s="18"/>
      <c r="X799" s="18"/>
      <c r="Y799" s="18"/>
      <c r="Z799" s="18"/>
      <c r="AA799" s="18"/>
    </row>
    <row r="800" spans="1:27" ht="112.5" customHeight="1">
      <c r="A800" s="18"/>
      <c r="B800" s="15"/>
      <c r="C800" s="15"/>
      <c r="D800" s="187"/>
      <c r="E800" s="192"/>
      <c r="F800" s="15"/>
      <c r="G800" s="15"/>
      <c r="H800" s="15"/>
      <c r="I800" s="92"/>
      <c r="J800" s="18"/>
      <c r="K800" s="18"/>
      <c r="L800" s="18"/>
      <c r="M800" s="18"/>
      <c r="N800" s="18"/>
      <c r="O800" s="18"/>
      <c r="P800" s="18"/>
      <c r="Q800" s="18"/>
      <c r="R800" s="18"/>
      <c r="S800" s="18"/>
      <c r="T800" s="18"/>
      <c r="U800" s="18"/>
      <c r="V800" s="18"/>
      <c r="W800" s="18"/>
      <c r="X800" s="18"/>
      <c r="Y800" s="18"/>
      <c r="Z800" s="18"/>
      <c r="AA800" s="18"/>
    </row>
    <row r="801" spans="1:27" ht="112.5" customHeight="1">
      <c r="A801" s="18"/>
      <c r="B801" s="15"/>
      <c r="C801" s="15"/>
      <c r="D801" s="187"/>
      <c r="E801" s="192"/>
      <c r="F801" s="15"/>
      <c r="G801" s="15"/>
      <c r="H801" s="15"/>
      <c r="I801" s="92"/>
      <c r="J801" s="18"/>
      <c r="K801" s="18"/>
      <c r="L801" s="18"/>
      <c r="M801" s="18"/>
      <c r="N801" s="18"/>
      <c r="O801" s="18"/>
      <c r="P801" s="18"/>
      <c r="Q801" s="18"/>
      <c r="R801" s="18"/>
      <c r="S801" s="18"/>
      <c r="T801" s="18"/>
      <c r="U801" s="18"/>
      <c r="V801" s="18"/>
      <c r="W801" s="18"/>
      <c r="X801" s="18"/>
      <c r="Y801" s="18"/>
      <c r="Z801" s="18"/>
      <c r="AA801" s="18"/>
    </row>
    <row r="802" spans="1:27" ht="112.5" customHeight="1">
      <c r="A802" s="18"/>
      <c r="B802" s="15"/>
      <c r="C802" s="15"/>
      <c r="D802" s="187"/>
      <c r="E802" s="192"/>
      <c r="F802" s="15"/>
      <c r="G802" s="15"/>
      <c r="H802" s="15"/>
      <c r="I802" s="92"/>
      <c r="J802" s="18"/>
      <c r="K802" s="18"/>
      <c r="L802" s="18"/>
      <c r="M802" s="18"/>
      <c r="N802" s="18"/>
      <c r="O802" s="18"/>
      <c r="P802" s="18"/>
      <c r="Q802" s="18"/>
      <c r="R802" s="18"/>
      <c r="S802" s="18"/>
      <c r="T802" s="18"/>
      <c r="U802" s="18"/>
      <c r="V802" s="18"/>
      <c r="W802" s="18"/>
      <c r="X802" s="18"/>
      <c r="Y802" s="18"/>
      <c r="Z802" s="18"/>
      <c r="AA802" s="18"/>
    </row>
    <row r="803" spans="1:27" ht="112.5" customHeight="1">
      <c r="A803" s="18"/>
      <c r="B803" s="15"/>
      <c r="C803" s="15"/>
      <c r="D803" s="187"/>
      <c r="E803" s="192"/>
      <c r="F803" s="15"/>
      <c r="G803" s="15"/>
      <c r="H803" s="15"/>
      <c r="I803" s="92"/>
      <c r="J803" s="18"/>
      <c r="K803" s="18"/>
      <c r="L803" s="18"/>
      <c r="M803" s="18"/>
      <c r="N803" s="18"/>
      <c r="O803" s="18"/>
      <c r="P803" s="18"/>
      <c r="Q803" s="18"/>
      <c r="R803" s="18"/>
      <c r="S803" s="18"/>
      <c r="T803" s="18"/>
      <c r="U803" s="18"/>
      <c r="V803" s="18"/>
      <c r="W803" s="18"/>
      <c r="X803" s="18"/>
      <c r="Y803" s="18"/>
      <c r="Z803" s="18"/>
      <c r="AA803" s="18"/>
    </row>
    <row r="804" spans="1:27" ht="112.5" customHeight="1">
      <c r="A804" s="18"/>
      <c r="B804" s="15"/>
      <c r="C804" s="15"/>
      <c r="D804" s="187"/>
      <c r="E804" s="192"/>
      <c r="F804" s="15"/>
      <c r="G804" s="15"/>
      <c r="H804" s="15"/>
      <c r="I804" s="92"/>
      <c r="J804" s="18"/>
      <c r="K804" s="18"/>
      <c r="L804" s="18"/>
      <c r="M804" s="18"/>
      <c r="N804" s="18"/>
      <c r="O804" s="18"/>
      <c r="P804" s="18"/>
      <c r="Q804" s="18"/>
      <c r="R804" s="18"/>
      <c r="S804" s="18"/>
      <c r="T804" s="18"/>
      <c r="U804" s="18"/>
      <c r="V804" s="18"/>
      <c r="W804" s="18"/>
      <c r="X804" s="18"/>
      <c r="Y804" s="18"/>
      <c r="Z804" s="18"/>
      <c r="AA804" s="18"/>
    </row>
    <row r="805" spans="1:27" ht="112.5" customHeight="1">
      <c r="A805" s="18"/>
      <c r="B805" s="15"/>
      <c r="C805" s="15"/>
      <c r="D805" s="187"/>
      <c r="E805" s="192"/>
      <c r="F805" s="15"/>
      <c r="G805" s="15"/>
      <c r="H805" s="15"/>
      <c r="I805" s="92"/>
      <c r="J805" s="18"/>
      <c r="K805" s="18"/>
      <c r="L805" s="18"/>
      <c r="M805" s="18"/>
      <c r="N805" s="18"/>
      <c r="O805" s="18"/>
      <c r="P805" s="18"/>
      <c r="Q805" s="18"/>
      <c r="R805" s="18"/>
      <c r="S805" s="18"/>
      <c r="T805" s="18"/>
      <c r="U805" s="18"/>
      <c r="V805" s="18"/>
      <c r="W805" s="18"/>
      <c r="X805" s="18"/>
      <c r="Y805" s="18"/>
      <c r="Z805" s="18"/>
      <c r="AA805" s="18"/>
    </row>
    <row r="806" spans="1:27" ht="112.5" customHeight="1">
      <c r="A806" s="18"/>
      <c r="B806" s="15"/>
      <c r="C806" s="15"/>
      <c r="D806" s="187"/>
      <c r="E806" s="192"/>
      <c r="F806" s="15"/>
      <c r="G806" s="15"/>
      <c r="H806" s="15"/>
      <c r="I806" s="92"/>
      <c r="J806" s="18"/>
      <c r="K806" s="18"/>
      <c r="L806" s="18"/>
      <c r="M806" s="18"/>
      <c r="N806" s="18"/>
      <c r="O806" s="18"/>
      <c r="P806" s="18"/>
      <c r="Q806" s="18"/>
      <c r="R806" s="18"/>
      <c r="S806" s="18"/>
      <c r="T806" s="18"/>
      <c r="U806" s="18"/>
      <c r="V806" s="18"/>
      <c r="W806" s="18"/>
      <c r="X806" s="18"/>
      <c r="Y806" s="18"/>
      <c r="Z806" s="18"/>
      <c r="AA806" s="18"/>
    </row>
    <row r="807" spans="1:27" ht="112.5" customHeight="1">
      <c r="A807" s="18"/>
      <c r="B807" s="15"/>
      <c r="C807" s="15"/>
      <c r="D807" s="187"/>
      <c r="E807" s="192"/>
      <c r="F807" s="15"/>
      <c r="G807" s="15"/>
      <c r="H807" s="15"/>
      <c r="I807" s="92"/>
      <c r="J807" s="18"/>
      <c r="K807" s="18"/>
      <c r="L807" s="18"/>
      <c r="M807" s="18"/>
      <c r="N807" s="18"/>
      <c r="O807" s="18"/>
      <c r="P807" s="18"/>
      <c r="Q807" s="18"/>
      <c r="R807" s="18"/>
      <c r="S807" s="18"/>
      <c r="T807" s="18"/>
      <c r="U807" s="18"/>
      <c r="V807" s="18"/>
      <c r="W807" s="18"/>
      <c r="X807" s="18"/>
      <c r="Y807" s="18"/>
      <c r="Z807" s="18"/>
      <c r="AA807" s="18"/>
    </row>
    <row r="808" spans="1:27" ht="112.5" customHeight="1">
      <c r="A808" s="18"/>
      <c r="B808" s="15"/>
      <c r="C808" s="15"/>
      <c r="D808" s="187"/>
      <c r="E808" s="192"/>
      <c r="F808" s="15"/>
      <c r="G808" s="15"/>
      <c r="H808" s="15"/>
      <c r="I808" s="92"/>
      <c r="J808" s="18"/>
      <c r="K808" s="18"/>
      <c r="L808" s="18"/>
      <c r="M808" s="18"/>
      <c r="N808" s="18"/>
      <c r="O808" s="18"/>
      <c r="P808" s="18"/>
      <c r="Q808" s="18"/>
      <c r="R808" s="18"/>
      <c r="S808" s="18"/>
      <c r="T808" s="18"/>
      <c r="U808" s="18"/>
      <c r="V808" s="18"/>
      <c r="W808" s="18"/>
      <c r="X808" s="18"/>
      <c r="Y808" s="18"/>
      <c r="Z808" s="18"/>
      <c r="AA808" s="18"/>
    </row>
    <row r="809" spans="1:27" ht="112.5" customHeight="1">
      <c r="A809" s="18"/>
      <c r="B809" s="15"/>
      <c r="C809" s="15"/>
      <c r="D809" s="187"/>
      <c r="E809" s="192"/>
      <c r="F809" s="15"/>
      <c r="G809" s="15"/>
      <c r="H809" s="15"/>
      <c r="I809" s="92"/>
      <c r="J809" s="18"/>
      <c r="K809" s="18"/>
      <c r="L809" s="18"/>
      <c r="M809" s="18"/>
      <c r="N809" s="18"/>
      <c r="O809" s="18"/>
      <c r="P809" s="18"/>
      <c r="Q809" s="18"/>
      <c r="R809" s="18"/>
      <c r="S809" s="18"/>
      <c r="T809" s="18"/>
      <c r="U809" s="18"/>
      <c r="V809" s="18"/>
      <c r="W809" s="18"/>
      <c r="X809" s="18"/>
      <c r="Y809" s="18"/>
      <c r="Z809" s="18"/>
      <c r="AA809" s="18"/>
    </row>
    <row r="810" spans="1:27" ht="112.5" customHeight="1">
      <c r="A810" s="18"/>
      <c r="B810" s="15"/>
      <c r="C810" s="15"/>
      <c r="D810" s="187"/>
      <c r="E810" s="192"/>
      <c r="F810" s="15"/>
      <c r="G810" s="15"/>
      <c r="H810" s="15"/>
      <c r="I810" s="92"/>
      <c r="J810" s="18"/>
      <c r="K810" s="18"/>
      <c r="L810" s="18"/>
      <c r="M810" s="18"/>
      <c r="N810" s="18"/>
      <c r="O810" s="18"/>
      <c r="P810" s="18"/>
      <c r="Q810" s="18"/>
      <c r="R810" s="18"/>
      <c r="S810" s="18"/>
      <c r="T810" s="18"/>
      <c r="U810" s="18"/>
      <c r="V810" s="18"/>
      <c r="W810" s="18"/>
      <c r="X810" s="18"/>
      <c r="Y810" s="18"/>
      <c r="Z810" s="18"/>
      <c r="AA810" s="18"/>
    </row>
    <row r="811" spans="1:27" ht="112.5" customHeight="1">
      <c r="A811" s="18"/>
      <c r="B811" s="15"/>
      <c r="C811" s="15"/>
      <c r="D811" s="187"/>
      <c r="E811" s="192"/>
      <c r="F811" s="15"/>
      <c r="G811" s="15"/>
      <c r="H811" s="15"/>
      <c r="I811" s="92"/>
      <c r="J811" s="18"/>
      <c r="K811" s="18"/>
      <c r="L811" s="18"/>
      <c r="M811" s="18"/>
      <c r="N811" s="18"/>
      <c r="O811" s="18"/>
      <c r="P811" s="18"/>
      <c r="Q811" s="18"/>
      <c r="R811" s="18"/>
      <c r="S811" s="18"/>
      <c r="T811" s="18"/>
      <c r="U811" s="18"/>
      <c r="V811" s="18"/>
      <c r="W811" s="18"/>
      <c r="X811" s="18"/>
      <c r="Y811" s="18"/>
      <c r="Z811" s="18"/>
      <c r="AA811" s="18"/>
    </row>
    <row r="812" spans="1:27" ht="112.5" customHeight="1">
      <c r="A812" s="18"/>
      <c r="B812" s="15"/>
      <c r="C812" s="15"/>
      <c r="D812" s="187"/>
      <c r="E812" s="192"/>
      <c r="F812" s="15"/>
      <c r="G812" s="15"/>
      <c r="H812" s="15"/>
      <c r="I812" s="92"/>
      <c r="J812" s="18"/>
      <c r="K812" s="18"/>
      <c r="L812" s="18"/>
      <c r="M812" s="18"/>
      <c r="N812" s="18"/>
      <c r="O812" s="18"/>
      <c r="P812" s="18"/>
      <c r="Q812" s="18"/>
      <c r="R812" s="18"/>
      <c r="S812" s="18"/>
      <c r="T812" s="18"/>
      <c r="U812" s="18"/>
      <c r="V812" s="18"/>
      <c r="W812" s="18"/>
      <c r="X812" s="18"/>
      <c r="Y812" s="18"/>
      <c r="Z812" s="18"/>
      <c r="AA812" s="18"/>
    </row>
    <row r="813" spans="1:27" ht="112.5" customHeight="1">
      <c r="A813" s="18"/>
      <c r="B813" s="15"/>
      <c r="C813" s="15"/>
      <c r="D813" s="187"/>
      <c r="E813" s="192"/>
      <c r="F813" s="15"/>
      <c r="G813" s="15"/>
      <c r="H813" s="15"/>
      <c r="I813" s="92"/>
      <c r="J813" s="18"/>
      <c r="K813" s="18"/>
      <c r="L813" s="18"/>
      <c r="M813" s="18"/>
      <c r="N813" s="18"/>
      <c r="O813" s="18"/>
      <c r="P813" s="18"/>
      <c r="Q813" s="18"/>
      <c r="R813" s="18"/>
      <c r="S813" s="18"/>
      <c r="T813" s="18"/>
      <c r="U813" s="18"/>
      <c r="V813" s="18"/>
      <c r="W813" s="18"/>
      <c r="X813" s="18"/>
      <c r="Y813" s="18"/>
      <c r="Z813" s="18"/>
      <c r="AA813" s="18"/>
    </row>
    <row r="814" spans="1:27" ht="112.5" customHeight="1">
      <c r="A814" s="18"/>
      <c r="B814" s="15"/>
      <c r="C814" s="15"/>
      <c r="D814" s="187"/>
      <c r="E814" s="192"/>
      <c r="F814" s="15"/>
      <c r="G814" s="15"/>
      <c r="H814" s="15"/>
      <c r="I814" s="92"/>
      <c r="J814" s="18"/>
      <c r="K814" s="18"/>
      <c r="L814" s="18"/>
      <c r="M814" s="18"/>
      <c r="N814" s="18"/>
      <c r="O814" s="18"/>
      <c r="P814" s="18"/>
      <c r="Q814" s="18"/>
      <c r="R814" s="18"/>
      <c r="S814" s="18"/>
      <c r="T814" s="18"/>
      <c r="U814" s="18"/>
      <c r="V814" s="18"/>
      <c r="W814" s="18"/>
      <c r="X814" s="18"/>
      <c r="Y814" s="18"/>
      <c r="Z814" s="18"/>
      <c r="AA814" s="18"/>
    </row>
    <row r="815" spans="1:27" ht="112.5" customHeight="1">
      <c r="A815" s="18"/>
      <c r="B815" s="15"/>
      <c r="C815" s="15"/>
      <c r="D815" s="187"/>
      <c r="E815" s="192"/>
      <c r="F815" s="15"/>
      <c r="G815" s="15"/>
      <c r="H815" s="15"/>
      <c r="I815" s="92"/>
      <c r="J815" s="18"/>
      <c r="K815" s="18"/>
      <c r="L815" s="18"/>
      <c r="M815" s="18"/>
      <c r="N815" s="18"/>
      <c r="O815" s="18"/>
      <c r="P815" s="18"/>
      <c r="Q815" s="18"/>
      <c r="R815" s="18"/>
      <c r="S815" s="18"/>
      <c r="T815" s="18"/>
      <c r="U815" s="18"/>
      <c r="V815" s="18"/>
      <c r="W815" s="18"/>
      <c r="X815" s="18"/>
      <c r="Y815" s="18"/>
      <c r="Z815" s="18"/>
      <c r="AA815" s="18"/>
    </row>
    <row r="816" spans="1:27" ht="112.5" customHeight="1">
      <c r="A816" s="18"/>
      <c r="B816" s="15"/>
      <c r="C816" s="15"/>
      <c r="D816" s="187"/>
      <c r="E816" s="192"/>
      <c r="F816" s="15"/>
      <c r="G816" s="15"/>
      <c r="H816" s="15"/>
      <c r="I816" s="92"/>
      <c r="J816" s="18"/>
      <c r="K816" s="18"/>
      <c r="L816" s="18"/>
      <c r="M816" s="18"/>
      <c r="N816" s="18"/>
      <c r="O816" s="18"/>
      <c r="P816" s="18"/>
      <c r="Q816" s="18"/>
      <c r="R816" s="18"/>
      <c r="S816" s="18"/>
      <c r="T816" s="18"/>
      <c r="U816" s="18"/>
      <c r="V816" s="18"/>
      <c r="W816" s="18"/>
      <c r="X816" s="18"/>
      <c r="Y816" s="18"/>
      <c r="Z816" s="18"/>
      <c r="AA816" s="18"/>
    </row>
    <row r="817" spans="1:27" ht="112.5" customHeight="1">
      <c r="A817" s="18"/>
      <c r="B817" s="15"/>
      <c r="C817" s="15"/>
      <c r="D817" s="187"/>
      <c r="E817" s="192"/>
      <c r="F817" s="15"/>
      <c r="G817" s="15"/>
      <c r="H817" s="15"/>
      <c r="I817" s="92"/>
      <c r="J817" s="18"/>
      <c r="K817" s="18"/>
      <c r="L817" s="18"/>
      <c r="M817" s="18"/>
      <c r="N817" s="18"/>
      <c r="O817" s="18"/>
      <c r="P817" s="18"/>
      <c r="Q817" s="18"/>
      <c r="R817" s="18"/>
      <c r="S817" s="18"/>
      <c r="T817" s="18"/>
      <c r="U817" s="18"/>
      <c r="V817" s="18"/>
      <c r="W817" s="18"/>
      <c r="X817" s="18"/>
      <c r="Y817" s="18"/>
      <c r="Z817" s="18"/>
      <c r="AA817" s="18"/>
    </row>
    <row r="818" spans="1:27" ht="112.5" customHeight="1">
      <c r="A818" s="18"/>
      <c r="B818" s="15"/>
      <c r="C818" s="15"/>
      <c r="D818" s="187"/>
      <c r="E818" s="192"/>
      <c r="F818" s="15"/>
      <c r="G818" s="15"/>
      <c r="H818" s="15"/>
      <c r="I818" s="92"/>
      <c r="J818" s="18"/>
      <c r="K818" s="18"/>
      <c r="L818" s="18"/>
      <c r="M818" s="18"/>
      <c r="N818" s="18"/>
      <c r="O818" s="18"/>
      <c r="P818" s="18"/>
      <c r="Q818" s="18"/>
      <c r="R818" s="18"/>
      <c r="S818" s="18"/>
      <c r="T818" s="18"/>
      <c r="U818" s="18"/>
      <c r="V818" s="18"/>
      <c r="W818" s="18"/>
      <c r="X818" s="18"/>
      <c r="Y818" s="18"/>
      <c r="Z818" s="18"/>
      <c r="AA818" s="18"/>
    </row>
    <row r="819" spans="1:27" ht="112.5" customHeight="1">
      <c r="A819" s="18"/>
      <c r="B819" s="15"/>
      <c r="C819" s="15"/>
      <c r="D819" s="187"/>
      <c r="E819" s="192"/>
      <c r="F819" s="15"/>
      <c r="G819" s="15"/>
      <c r="H819" s="15"/>
      <c r="I819" s="92"/>
      <c r="J819" s="18"/>
      <c r="K819" s="18"/>
      <c r="L819" s="18"/>
      <c r="M819" s="18"/>
      <c r="N819" s="18"/>
      <c r="O819" s="18"/>
      <c r="P819" s="18"/>
      <c r="Q819" s="18"/>
      <c r="R819" s="18"/>
      <c r="S819" s="18"/>
      <c r="T819" s="18"/>
      <c r="U819" s="18"/>
      <c r="V819" s="18"/>
      <c r="W819" s="18"/>
      <c r="X819" s="18"/>
      <c r="Y819" s="18"/>
      <c r="Z819" s="18"/>
      <c r="AA819" s="18"/>
    </row>
    <row r="820" spans="1:27" ht="112.5" customHeight="1">
      <c r="A820" s="18"/>
      <c r="B820" s="15"/>
      <c r="C820" s="15"/>
      <c r="D820" s="187"/>
      <c r="E820" s="192"/>
      <c r="F820" s="15"/>
      <c r="G820" s="15"/>
      <c r="H820" s="15"/>
      <c r="I820" s="92"/>
      <c r="J820" s="18"/>
      <c r="K820" s="18"/>
      <c r="L820" s="18"/>
      <c r="M820" s="18"/>
      <c r="N820" s="18"/>
      <c r="O820" s="18"/>
      <c r="P820" s="18"/>
      <c r="Q820" s="18"/>
      <c r="R820" s="18"/>
      <c r="S820" s="18"/>
      <c r="T820" s="18"/>
      <c r="U820" s="18"/>
      <c r="V820" s="18"/>
      <c r="W820" s="18"/>
      <c r="X820" s="18"/>
      <c r="Y820" s="18"/>
      <c r="Z820" s="18"/>
      <c r="AA820" s="18"/>
    </row>
    <row r="821" spans="1:27" ht="112.5" customHeight="1">
      <c r="A821" s="18"/>
      <c r="B821" s="15"/>
      <c r="C821" s="15"/>
      <c r="D821" s="187"/>
      <c r="E821" s="192"/>
      <c r="F821" s="15"/>
      <c r="G821" s="15"/>
      <c r="H821" s="15"/>
      <c r="I821" s="92"/>
      <c r="J821" s="18"/>
      <c r="K821" s="18"/>
      <c r="L821" s="18"/>
      <c r="M821" s="18"/>
      <c r="N821" s="18"/>
      <c r="O821" s="18"/>
      <c r="P821" s="18"/>
      <c r="Q821" s="18"/>
      <c r="R821" s="18"/>
      <c r="S821" s="18"/>
      <c r="T821" s="18"/>
      <c r="U821" s="18"/>
      <c r="V821" s="18"/>
      <c r="W821" s="18"/>
      <c r="X821" s="18"/>
      <c r="Y821" s="18"/>
      <c r="Z821" s="18"/>
      <c r="AA821" s="18"/>
    </row>
    <row r="822" spans="1:27" ht="112.5" customHeight="1">
      <c r="A822" s="18"/>
      <c r="B822" s="15"/>
      <c r="C822" s="15"/>
      <c r="D822" s="187"/>
      <c r="E822" s="192"/>
      <c r="F822" s="15"/>
      <c r="G822" s="15"/>
      <c r="H822" s="15"/>
      <c r="I822" s="92"/>
      <c r="J822" s="18"/>
      <c r="K822" s="18"/>
      <c r="L822" s="18"/>
      <c r="M822" s="18"/>
      <c r="N822" s="18"/>
      <c r="O822" s="18"/>
      <c r="P822" s="18"/>
      <c r="Q822" s="18"/>
      <c r="R822" s="18"/>
      <c r="S822" s="18"/>
      <c r="T822" s="18"/>
      <c r="U822" s="18"/>
      <c r="V822" s="18"/>
      <c r="W822" s="18"/>
      <c r="X822" s="18"/>
      <c r="Y822" s="18"/>
      <c r="Z822" s="18"/>
      <c r="AA822" s="18"/>
    </row>
    <row r="823" spans="1:27" ht="112.5" customHeight="1">
      <c r="A823" s="18"/>
      <c r="B823" s="15"/>
      <c r="C823" s="15"/>
      <c r="D823" s="187"/>
      <c r="E823" s="192"/>
      <c r="F823" s="15"/>
      <c r="G823" s="15"/>
      <c r="H823" s="15"/>
      <c r="I823" s="92"/>
      <c r="J823" s="18"/>
      <c r="K823" s="18"/>
      <c r="L823" s="18"/>
      <c r="M823" s="18"/>
      <c r="N823" s="18"/>
      <c r="O823" s="18"/>
      <c r="P823" s="18"/>
      <c r="Q823" s="18"/>
      <c r="R823" s="18"/>
      <c r="S823" s="18"/>
      <c r="T823" s="18"/>
      <c r="U823" s="18"/>
      <c r="V823" s="18"/>
      <c r="W823" s="18"/>
      <c r="X823" s="18"/>
      <c r="Y823" s="18"/>
      <c r="Z823" s="18"/>
      <c r="AA823" s="18"/>
    </row>
    <row r="824" spans="1:27" ht="112.5" customHeight="1"/>
    <row r="825" spans="1:27" ht="112.5" customHeight="1"/>
    <row r="826" spans="1:27" ht="112.5" customHeight="1"/>
    <row r="827" spans="1:27" ht="112.5" customHeight="1"/>
    <row r="828" spans="1:27" ht="112.5" customHeight="1"/>
    <row r="829" spans="1:27" ht="112.5" customHeight="1"/>
    <row r="830" spans="1:27" ht="112.5" customHeight="1"/>
    <row r="831" spans="1:27" ht="112.5" customHeight="1"/>
    <row r="832" spans="1:27"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spans="4:12" ht="112.5" customHeight="1"/>
    <row r="994" spans="4:12" ht="112.5" customHeight="1"/>
    <row r="995" spans="4:12" ht="112.5" customHeight="1"/>
    <row r="996" spans="4:12" ht="112.5" customHeight="1"/>
    <row r="997" spans="4:12" ht="112.5" customHeight="1"/>
    <row r="998" spans="4:12" ht="112.5" customHeight="1"/>
    <row r="999" spans="4:12" ht="112.5" customHeight="1"/>
    <row r="1000" spans="4:12" ht="112.5" customHeight="1">
      <c r="D1000" s="12"/>
      <c r="J1000" s="3"/>
      <c r="L1000" s="21" t="s">
        <v>3607</v>
      </c>
    </row>
  </sheetData>
  <autoFilter ref="A1:L1000" xr:uid="{00000000-0009-0000-0000-000006000000}"/>
  <hyperlinks>
    <hyperlink ref="K2" r:id="rId1" xr:uid="{00000000-0004-0000-0600-000000000000}"/>
    <hyperlink ref="L2" r:id="rId2" xr:uid="{00000000-0004-0000-0600-000001000000}"/>
    <hyperlink ref="K3" r:id="rId3" xr:uid="{00000000-0004-0000-0600-000002000000}"/>
    <hyperlink ref="K4" r:id="rId4" xr:uid="{00000000-0004-0000-0600-000003000000}"/>
    <hyperlink ref="L4" r:id="rId5" xr:uid="{00000000-0004-0000-0600-000004000000}"/>
    <hyperlink ref="K5" r:id="rId6" xr:uid="{00000000-0004-0000-0600-000005000000}"/>
    <hyperlink ref="K6" r:id="rId7" xr:uid="{00000000-0004-0000-0600-000006000000}"/>
    <hyperlink ref="K7" r:id="rId8" xr:uid="{00000000-0004-0000-0600-000007000000}"/>
    <hyperlink ref="K8" r:id="rId9" xr:uid="{00000000-0004-0000-0600-000008000000}"/>
    <hyperlink ref="K9" r:id="rId10" xr:uid="{00000000-0004-0000-0600-000009000000}"/>
    <hyperlink ref="K10" r:id="rId11" xr:uid="{00000000-0004-0000-0600-00000A000000}"/>
    <hyperlink ref="L10" r:id="rId12" xr:uid="{00000000-0004-0000-0600-00000B000000}"/>
    <hyperlink ref="K11" r:id="rId13" xr:uid="{00000000-0004-0000-0600-00000C000000}"/>
    <hyperlink ref="K12" r:id="rId14" xr:uid="{00000000-0004-0000-0600-00000D000000}"/>
    <hyperlink ref="K13" r:id="rId15" xr:uid="{00000000-0004-0000-0600-00000E000000}"/>
    <hyperlink ref="K14" r:id="rId16" xr:uid="{00000000-0004-0000-0600-00000F000000}"/>
    <hyperlink ref="K15" r:id="rId17" xr:uid="{00000000-0004-0000-0600-000010000000}"/>
    <hyperlink ref="L15" r:id="rId18" xr:uid="{00000000-0004-0000-0600-000011000000}"/>
    <hyperlink ref="K16" r:id="rId19" xr:uid="{00000000-0004-0000-0600-000012000000}"/>
    <hyperlink ref="K17" r:id="rId20" xr:uid="{00000000-0004-0000-0600-000013000000}"/>
    <hyperlink ref="K18" r:id="rId21" xr:uid="{00000000-0004-0000-0600-000014000000}"/>
    <hyperlink ref="K19" r:id="rId22" xr:uid="{00000000-0004-0000-0600-000015000000}"/>
    <hyperlink ref="K20" r:id="rId23" xr:uid="{00000000-0004-0000-0600-000016000000}"/>
    <hyperlink ref="K21" r:id="rId24" xr:uid="{00000000-0004-0000-0600-000017000000}"/>
    <hyperlink ref="K22" r:id="rId25" xr:uid="{00000000-0004-0000-0600-000018000000}"/>
    <hyperlink ref="K23" r:id="rId26" xr:uid="{00000000-0004-0000-0600-000019000000}"/>
    <hyperlink ref="K24" r:id="rId27" xr:uid="{00000000-0004-0000-0600-00001A000000}"/>
    <hyperlink ref="K25" r:id="rId28" xr:uid="{00000000-0004-0000-0600-00001B000000}"/>
    <hyperlink ref="K26" r:id="rId29" xr:uid="{00000000-0004-0000-0600-00001C000000}"/>
    <hyperlink ref="K27" r:id="rId30" xr:uid="{00000000-0004-0000-0600-00001D000000}"/>
    <hyperlink ref="K28" r:id="rId31" xr:uid="{00000000-0004-0000-0600-00001E000000}"/>
    <hyperlink ref="K29" r:id="rId32" xr:uid="{00000000-0004-0000-0600-00001F000000}"/>
    <hyperlink ref="K30" r:id="rId33" xr:uid="{00000000-0004-0000-0600-000020000000}"/>
    <hyperlink ref="K40" r:id="rId34" xr:uid="{00000000-0004-0000-0600-000021000000}"/>
    <hyperlink ref="K41" r:id="rId35" xr:uid="{00000000-0004-0000-0600-000022000000}"/>
    <hyperlink ref="A42" r:id="rId36" xr:uid="{00000000-0004-0000-0600-000023000000}"/>
    <hyperlink ref="K42" r:id="rId37" xr:uid="{00000000-0004-0000-0600-000024000000}"/>
    <hyperlink ref="A43" r:id="rId38" xr:uid="{00000000-0004-0000-0600-000025000000}"/>
    <hyperlink ref="B43" r:id="rId39" xr:uid="{00000000-0004-0000-0600-000026000000}"/>
    <hyperlink ref="K43" r:id="rId40" xr:uid="{00000000-0004-0000-0600-000027000000}"/>
    <hyperlink ref="A44" r:id="rId41" xr:uid="{00000000-0004-0000-0600-000028000000}"/>
    <hyperlink ref="K44" r:id="rId42" xr:uid="{00000000-0004-0000-0600-000029000000}"/>
    <hyperlink ref="A45" r:id="rId43" xr:uid="{00000000-0004-0000-0600-00002A000000}"/>
    <hyperlink ref="K45" r:id="rId44" xr:uid="{00000000-0004-0000-0600-00002B000000}"/>
    <hyperlink ref="B47" r:id="rId45" location="d.en.59396" xr:uid="{00000000-0004-0000-0600-00002C000000}"/>
    <hyperlink ref="K50" r:id="rId46" xr:uid="{00000000-0004-0000-0600-00002D000000}"/>
    <hyperlink ref="K51" r:id="rId47" xr:uid="{00000000-0004-0000-0600-00002E000000}"/>
    <hyperlink ref="K52" r:id="rId48" location="d.en.86615" xr:uid="{00000000-0004-0000-0600-00002F000000}"/>
    <hyperlink ref="K53" r:id="rId49" location="d.en.86630" xr:uid="{00000000-0004-0000-0600-000030000000}"/>
    <hyperlink ref="A54" r:id="rId50" xr:uid="{00000000-0004-0000-0600-000031000000}"/>
    <hyperlink ref="B54" r:id="rId51" xr:uid="{00000000-0004-0000-0600-000032000000}"/>
    <hyperlink ref="K54" r:id="rId52" xr:uid="{00000000-0004-0000-0600-000033000000}"/>
    <hyperlink ref="A55" r:id="rId53" xr:uid="{00000000-0004-0000-0600-000034000000}"/>
    <hyperlink ref="K55" r:id="rId54" xr:uid="{00000000-0004-0000-0600-000035000000}"/>
    <hyperlink ref="A56" r:id="rId55" xr:uid="{00000000-0004-0000-0600-000036000000}"/>
    <hyperlink ref="K56" r:id="rId56" xr:uid="{00000000-0004-0000-0600-000037000000}"/>
    <hyperlink ref="K57" r:id="rId57" xr:uid="{00000000-0004-0000-0600-000038000000}"/>
    <hyperlink ref="K58" r:id="rId58" xr:uid="{00000000-0004-0000-0600-000039000000}"/>
    <hyperlink ref="A59" r:id="rId59" xr:uid="{00000000-0004-0000-0600-00003A000000}"/>
    <hyperlink ref="B59" r:id="rId60" xr:uid="{00000000-0004-0000-0600-00003B000000}"/>
    <hyperlink ref="A60" r:id="rId61" xr:uid="{00000000-0004-0000-0600-00003C000000}"/>
    <hyperlink ref="B60" r:id="rId62" location="d.en.83903" xr:uid="{00000000-0004-0000-0600-00003D000000}"/>
    <hyperlink ref="A61" r:id="rId63" xr:uid="{00000000-0004-0000-0600-00003E000000}"/>
    <hyperlink ref="A62" r:id="rId64" xr:uid="{00000000-0004-0000-0600-00003F000000}"/>
    <hyperlink ref="A67" r:id="rId65" xr:uid="{00000000-0004-0000-0600-000040000000}"/>
    <hyperlink ref="A68" r:id="rId66" xr:uid="{00000000-0004-0000-0600-000041000000}"/>
    <hyperlink ref="A69" r:id="rId67" xr:uid="{00000000-0004-0000-0600-000042000000}"/>
    <hyperlink ref="A71" r:id="rId68" xr:uid="{00000000-0004-0000-0600-000043000000}"/>
    <hyperlink ref="A72" r:id="rId69" xr:uid="{00000000-0004-0000-0600-000044000000}"/>
    <hyperlink ref="A73" r:id="rId70" xr:uid="{00000000-0004-0000-0600-000045000000}"/>
    <hyperlink ref="A74" r:id="rId71" xr:uid="{00000000-0004-0000-0600-000046000000}"/>
    <hyperlink ref="A75" r:id="rId72" xr:uid="{00000000-0004-0000-0600-000047000000}"/>
    <hyperlink ref="A76" r:id="rId73" xr:uid="{00000000-0004-0000-0600-000048000000}"/>
    <hyperlink ref="A77" r:id="rId74" xr:uid="{00000000-0004-0000-0600-000049000000}"/>
    <hyperlink ref="A78" r:id="rId75" xr:uid="{00000000-0004-0000-0600-00004A000000}"/>
    <hyperlink ref="A79" r:id="rId76" xr:uid="{00000000-0004-0000-0600-00004B000000}"/>
    <hyperlink ref="A80" r:id="rId77" xr:uid="{00000000-0004-0000-0600-00004C000000}"/>
    <hyperlink ref="K81" r:id="rId78" xr:uid="{00000000-0004-0000-0600-00004D000000}"/>
    <hyperlink ref="K82" r:id="rId79" xr:uid="{00000000-0004-0000-0600-00004E000000}"/>
    <hyperlink ref="K83" r:id="rId80" xr:uid="{00000000-0004-0000-0600-00004F000000}"/>
    <hyperlink ref="K84" r:id="rId81" xr:uid="{00000000-0004-0000-0600-000050000000}"/>
    <hyperlink ref="K85" r:id="rId82" xr:uid="{00000000-0004-0000-0600-000051000000}"/>
    <hyperlink ref="K86" r:id="rId83" xr:uid="{00000000-0004-0000-0600-000052000000}"/>
    <hyperlink ref="K87" r:id="rId84" xr:uid="{00000000-0004-0000-0600-000053000000}"/>
    <hyperlink ref="K88" r:id="rId85" xr:uid="{00000000-0004-0000-0600-000054000000}"/>
    <hyperlink ref="K89" r:id="rId86" xr:uid="{00000000-0004-0000-0600-000055000000}"/>
    <hyperlink ref="K90" r:id="rId87" xr:uid="{00000000-0004-0000-0600-000056000000}"/>
    <hyperlink ref="K48" r:id="rId88" xr:uid="{00000000-0004-0000-0600-000057000000}"/>
    <hyperlink ref="K49" r:id="rId89" xr:uid="{00000000-0004-0000-0600-000058000000}"/>
    <hyperlink ref="K35" r:id="rId90" xr:uid="{00000000-0004-0000-0600-000059000000}"/>
    <hyperlink ref="K31" r:id="rId91" xr:uid="{00000000-0004-0000-0600-00005A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00"/>
  <sheetViews>
    <sheetView topLeftCell="A26" zoomScale="90" zoomScaleNormal="90" zoomScalePageLayoutView="90" workbookViewId="0">
      <selection activeCell="C27" sqref="C27"/>
    </sheetView>
  </sheetViews>
  <sheetFormatPr baseColWidth="10" defaultColWidth="15.1640625" defaultRowHeight="15"/>
  <cols>
    <col min="1" max="1" width="22.6640625" style="7" customWidth="1"/>
    <col min="2" max="2" width="14" style="7" customWidth="1"/>
    <col min="3" max="3" width="13.1640625" style="207" customWidth="1"/>
    <col min="4" max="4" width="10.1640625" style="124" customWidth="1"/>
    <col min="5" max="5" width="12.83203125" style="7" customWidth="1"/>
    <col min="6" max="6" width="15.1640625" style="7" customWidth="1"/>
    <col min="7" max="7" width="15.1640625" style="7"/>
    <col min="8" max="8" width="110.1640625" style="7" customWidth="1"/>
    <col min="9" max="9" width="12.5" style="7" customWidth="1"/>
    <col min="10" max="16384" width="15.1640625" style="7"/>
  </cols>
  <sheetData>
    <row r="1" spans="1:31" ht="54" customHeight="1">
      <c r="A1" s="125" t="s">
        <v>1</v>
      </c>
      <c r="B1" s="125" t="s">
        <v>3630</v>
      </c>
      <c r="C1" s="208" t="s">
        <v>3626</v>
      </c>
      <c r="D1" s="209" t="s">
        <v>3631</v>
      </c>
      <c r="E1" s="125" t="s">
        <v>5</v>
      </c>
      <c r="F1" s="125" t="s">
        <v>3247</v>
      </c>
      <c r="G1" s="125" t="s">
        <v>8</v>
      </c>
      <c r="H1" s="125" t="s">
        <v>3249</v>
      </c>
      <c r="I1" s="125" t="s">
        <v>3251</v>
      </c>
      <c r="J1" s="125" t="s">
        <v>3632</v>
      </c>
      <c r="K1" s="125" t="s">
        <v>3253</v>
      </c>
      <c r="L1" s="1"/>
      <c r="M1" s="1"/>
      <c r="N1" s="1"/>
      <c r="O1" s="1"/>
      <c r="P1" s="1"/>
      <c r="Q1" s="1"/>
      <c r="R1" s="1"/>
      <c r="S1" s="1"/>
      <c r="T1" s="1"/>
      <c r="U1" s="1"/>
      <c r="V1" s="1"/>
      <c r="W1" s="1"/>
      <c r="X1" s="1"/>
      <c r="Y1" s="1"/>
      <c r="Z1" s="1"/>
      <c r="AA1" s="1"/>
      <c r="AB1" s="1"/>
      <c r="AC1" s="1"/>
      <c r="AD1" s="1"/>
      <c r="AE1" s="1"/>
    </row>
    <row r="2" spans="1:31" ht="409.6">
      <c r="A2" s="210" t="s">
        <v>3633</v>
      </c>
      <c r="B2" s="65" t="s">
        <v>3634</v>
      </c>
      <c r="C2" s="211" t="s">
        <v>3635</v>
      </c>
      <c r="D2" s="64">
        <v>2013</v>
      </c>
      <c r="E2" s="65" t="s">
        <v>220</v>
      </c>
      <c r="F2" s="65" t="s">
        <v>3635</v>
      </c>
      <c r="G2" s="65" t="s">
        <v>3636</v>
      </c>
      <c r="H2" s="65" t="s">
        <v>3637</v>
      </c>
      <c r="I2" s="65" t="s">
        <v>3638</v>
      </c>
      <c r="J2" s="212" t="s">
        <v>3639</v>
      </c>
      <c r="K2" s="65"/>
      <c r="L2" s="6"/>
      <c r="M2" s="6"/>
      <c r="N2" s="6"/>
      <c r="O2" s="6"/>
      <c r="P2" s="6"/>
      <c r="Q2" s="6"/>
      <c r="R2" s="6"/>
      <c r="S2" s="6"/>
      <c r="T2" s="6"/>
      <c r="U2" s="6"/>
      <c r="V2" s="6"/>
      <c r="W2" s="6"/>
      <c r="X2" s="6"/>
      <c r="Y2" s="6"/>
      <c r="Z2" s="6"/>
      <c r="AA2" s="6"/>
      <c r="AB2" s="6"/>
      <c r="AC2" s="6"/>
      <c r="AD2" s="6"/>
      <c r="AE2" s="6"/>
    </row>
    <row r="3" spans="1:31" ht="388" customHeight="1">
      <c r="A3" s="128" t="s">
        <v>3640</v>
      </c>
      <c r="B3" s="46" t="s">
        <v>1317</v>
      </c>
      <c r="C3" s="133" t="s">
        <v>1318</v>
      </c>
      <c r="D3" s="44">
        <v>2015</v>
      </c>
      <c r="E3" s="46" t="s">
        <v>220</v>
      </c>
      <c r="F3" s="46" t="s">
        <v>3635</v>
      </c>
      <c r="G3" s="46" t="s">
        <v>3641</v>
      </c>
      <c r="H3" s="46" t="s">
        <v>3642</v>
      </c>
      <c r="I3" s="46" t="s">
        <v>3638</v>
      </c>
      <c r="J3" s="102" t="s">
        <v>3643</v>
      </c>
      <c r="K3" s="46" t="s">
        <v>3644</v>
      </c>
      <c r="L3" s="6"/>
      <c r="M3" s="6"/>
      <c r="N3" s="6"/>
      <c r="O3" s="6"/>
      <c r="P3" s="6"/>
      <c r="Q3" s="6"/>
      <c r="R3" s="6"/>
      <c r="S3" s="6"/>
      <c r="T3" s="6"/>
      <c r="U3" s="6"/>
      <c r="V3" s="6"/>
      <c r="W3" s="6"/>
      <c r="X3" s="6"/>
      <c r="Y3" s="6"/>
      <c r="Z3" s="6"/>
      <c r="AA3" s="6"/>
      <c r="AB3" s="6"/>
      <c r="AC3" s="6"/>
      <c r="AD3" s="6"/>
      <c r="AE3" s="6"/>
    </row>
    <row r="4" spans="1:31" ht="270">
      <c r="A4" s="210" t="s">
        <v>3645</v>
      </c>
      <c r="B4" s="65" t="s">
        <v>3646</v>
      </c>
      <c r="C4" s="211" t="s">
        <v>3635</v>
      </c>
      <c r="D4" s="64">
        <v>2012</v>
      </c>
      <c r="E4" s="65" t="s">
        <v>220</v>
      </c>
      <c r="F4" s="65" t="s">
        <v>3635</v>
      </c>
      <c r="G4" s="65" t="s">
        <v>3647</v>
      </c>
      <c r="H4" s="65" t="s">
        <v>3648</v>
      </c>
      <c r="I4" s="65" t="s">
        <v>3638</v>
      </c>
      <c r="J4" s="212" t="s">
        <v>3649</v>
      </c>
      <c r="K4" s="65"/>
      <c r="L4" s="6"/>
      <c r="M4" s="6"/>
      <c r="N4" s="6"/>
      <c r="O4" s="6"/>
      <c r="P4" s="6"/>
      <c r="Q4" s="6"/>
      <c r="R4" s="6"/>
      <c r="S4" s="6"/>
      <c r="T4" s="6"/>
      <c r="U4" s="6"/>
      <c r="V4" s="6"/>
      <c r="W4" s="6"/>
      <c r="X4" s="6"/>
      <c r="Y4" s="6"/>
      <c r="Z4" s="6"/>
      <c r="AA4" s="6"/>
      <c r="AB4" s="6"/>
      <c r="AC4" s="6"/>
      <c r="AD4" s="6"/>
      <c r="AE4" s="6"/>
    </row>
    <row r="5" spans="1:31" ht="208" customHeight="1">
      <c r="A5" s="128" t="s">
        <v>3650</v>
      </c>
      <c r="B5" s="46" t="s">
        <v>3651</v>
      </c>
      <c r="C5" s="133" t="s">
        <v>3652</v>
      </c>
      <c r="D5" s="44">
        <v>2013</v>
      </c>
      <c r="E5" s="46" t="s">
        <v>220</v>
      </c>
      <c r="F5" s="46" t="s">
        <v>3635</v>
      </c>
      <c r="G5" s="46" t="s">
        <v>3653</v>
      </c>
      <c r="H5" s="46" t="s">
        <v>3654</v>
      </c>
      <c r="I5" s="46" t="s">
        <v>3638</v>
      </c>
      <c r="J5" s="102" t="s">
        <v>3655</v>
      </c>
      <c r="K5" s="46"/>
      <c r="L5" s="6"/>
      <c r="M5" s="6"/>
      <c r="N5" s="6"/>
      <c r="O5" s="6"/>
      <c r="P5" s="6"/>
      <c r="Q5" s="6"/>
      <c r="R5" s="6"/>
      <c r="S5" s="6"/>
      <c r="T5" s="6"/>
      <c r="U5" s="6"/>
      <c r="V5" s="6"/>
      <c r="W5" s="6"/>
      <c r="X5" s="6"/>
      <c r="Y5" s="6"/>
      <c r="Z5" s="6"/>
      <c r="AA5" s="6"/>
      <c r="AB5" s="6"/>
      <c r="AC5" s="6"/>
      <c r="AD5" s="6"/>
      <c r="AE5" s="6"/>
    </row>
    <row r="6" spans="1:31" ht="272" customHeight="1">
      <c r="A6" s="210" t="s">
        <v>3656</v>
      </c>
      <c r="B6" s="65" t="s">
        <v>3657</v>
      </c>
      <c r="C6" s="211" t="s">
        <v>3635</v>
      </c>
      <c r="D6" s="64">
        <v>2012</v>
      </c>
      <c r="E6" s="65" t="s">
        <v>107</v>
      </c>
      <c r="F6" s="65"/>
      <c r="G6" s="65"/>
      <c r="H6" s="65" t="s">
        <v>3658</v>
      </c>
      <c r="I6" s="65" t="s">
        <v>3659</v>
      </c>
      <c r="J6" s="212" t="s">
        <v>3660</v>
      </c>
      <c r="K6" s="65"/>
      <c r="L6" s="6"/>
      <c r="M6" s="6"/>
      <c r="N6" s="6"/>
      <c r="O6" s="6"/>
      <c r="P6" s="6"/>
      <c r="Q6" s="6"/>
      <c r="R6" s="6"/>
      <c r="S6" s="6"/>
      <c r="T6" s="6"/>
      <c r="U6" s="6"/>
      <c r="V6" s="6"/>
      <c r="W6" s="6"/>
      <c r="X6" s="6"/>
      <c r="Y6" s="6"/>
      <c r="Z6" s="6"/>
      <c r="AA6" s="6"/>
      <c r="AB6" s="6"/>
      <c r="AC6" s="6"/>
      <c r="AD6" s="6"/>
      <c r="AE6" s="6"/>
    </row>
    <row r="7" spans="1:31" ht="224" customHeight="1">
      <c r="A7" s="126" t="s">
        <v>3661</v>
      </c>
      <c r="B7" s="46" t="s">
        <v>3662</v>
      </c>
      <c r="C7" s="131" t="s">
        <v>3663</v>
      </c>
      <c r="D7" s="44">
        <v>2011</v>
      </c>
      <c r="E7" s="46" t="s">
        <v>153</v>
      </c>
      <c r="F7" s="46" t="s">
        <v>3664</v>
      </c>
      <c r="G7" s="46" t="s">
        <v>3665</v>
      </c>
      <c r="H7" s="46" t="s">
        <v>3666</v>
      </c>
      <c r="I7" s="46" t="s">
        <v>3667</v>
      </c>
      <c r="J7" s="102" t="s">
        <v>3668</v>
      </c>
      <c r="K7" s="102" t="s">
        <v>3669</v>
      </c>
      <c r="L7" s="6"/>
      <c r="M7" s="6"/>
      <c r="N7" s="6"/>
      <c r="O7" s="6"/>
      <c r="P7" s="6"/>
      <c r="Q7" s="6"/>
      <c r="R7" s="6"/>
      <c r="S7" s="6"/>
      <c r="T7" s="6"/>
      <c r="U7" s="6"/>
      <c r="V7" s="6"/>
      <c r="W7" s="6"/>
      <c r="X7" s="6"/>
      <c r="Y7" s="6"/>
      <c r="Z7" s="6"/>
      <c r="AA7" s="6"/>
      <c r="AB7" s="6"/>
      <c r="AC7" s="6"/>
      <c r="AD7" s="6"/>
      <c r="AE7" s="6"/>
    </row>
    <row r="8" spans="1:31" ht="409" customHeight="1">
      <c r="A8" s="210" t="s">
        <v>3670</v>
      </c>
      <c r="B8" s="65" t="s">
        <v>3671</v>
      </c>
      <c r="C8" s="211" t="s">
        <v>3672</v>
      </c>
      <c r="D8" s="64">
        <v>2013</v>
      </c>
      <c r="E8" s="65" t="s">
        <v>153</v>
      </c>
      <c r="F8" s="65" t="s">
        <v>3270</v>
      </c>
      <c r="G8" s="65" t="s">
        <v>3673</v>
      </c>
      <c r="H8" s="65" t="s">
        <v>3674</v>
      </c>
      <c r="I8" s="65" t="s">
        <v>3667</v>
      </c>
      <c r="J8" s="212" t="s">
        <v>3675</v>
      </c>
      <c r="K8" s="65"/>
      <c r="L8" s="6"/>
      <c r="M8" s="6"/>
      <c r="N8" s="6"/>
      <c r="O8" s="6"/>
      <c r="P8" s="6"/>
      <c r="Q8" s="6"/>
      <c r="R8" s="6"/>
      <c r="S8" s="6"/>
      <c r="T8" s="6"/>
      <c r="U8" s="6"/>
      <c r="V8" s="6"/>
      <c r="W8" s="6"/>
      <c r="X8" s="6"/>
      <c r="Y8" s="6"/>
      <c r="Z8" s="6"/>
      <c r="AA8" s="6"/>
      <c r="AB8" s="6"/>
      <c r="AC8" s="6"/>
      <c r="AD8" s="6"/>
      <c r="AE8" s="6"/>
    </row>
    <row r="9" spans="1:31" ht="240" customHeight="1">
      <c r="A9" s="128" t="s">
        <v>3676</v>
      </c>
      <c r="B9" s="46" t="s">
        <v>3677</v>
      </c>
      <c r="C9" s="133" t="s">
        <v>3678</v>
      </c>
      <c r="D9" s="44">
        <v>2016</v>
      </c>
      <c r="E9" s="46" t="s">
        <v>153</v>
      </c>
      <c r="F9" s="46" t="s">
        <v>3270</v>
      </c>
      <c r="G9" s="46" t="s">
        <v>3679</v>
      </c>
      <c r="H9" s="46" t="s">
        <v>3680</v>
      </c>
      <c r="I9" s="46" t="s">
        <v>3638</v>
      </c>
      <c r="J9" s="102" t="s">
        <v>3681</v>
      </c>
      <c r="K9" s="46" t="s">
        <v>3682</v>
      </c>
      <c r="L9" s="6"/>
      <c r="M9" s="6"/>
      <c r="N9" s="6"/>
      <c r="O9" s="6"/>
      <c r="P9" s="6"/>
      <c r="Q9" s="6"/>
      <c r="R9" s="6"/>
      <c r="S9" s="6"/>
      <c r="T9" s="6"/>
      <c r="U9" s="6"/>
      <c r="V9" s="6"/>
      <c r="W9" s="6"/>
      <c r="X9" s="6"/>
      <c r="Y9" s="6"/>
      <c r="Z9" s="6"/>
      <c r="AA9" s="6"/>
      <c r="AB9" s="6"/>
      <c r="AC9" s="6"/>
      <c r="AD9" s="6"/>
      <c r="AE9" s="6"/>
    </row>
    <row r="10" spans="1:31" ht="238" customHeight="1">
      <c r="A10" s="210" t="s">
        <v>3683</v>
      </c>
      <c r="B10" s="65" t="s">
        <v>3684</v>
      </c>
      <c r="C10" s="211" t="s">
        <v>3685</v>
      </c>
      <c r="D10" s="64">
        <v>2010</v>
      </c>
      <c r="E10" s="65" t="s">
        <v>153</v>
      </c>
      <c r="F10" s="65" t="s">
        <v>3270</v>
      </c>
      <c r="G10" s="65" t="s">
        <v>3686</v>
      </c>
      <c r="H10" s="65" t="s">
        <v>3687</v>
      </c>
      <c r="I10" s="65" t="s">
        <v>3667</v>
      </c>
      <c r="J10" s="212" t="s">
        <v>3688</v>
      </c>
      <c r="K10" s="65"/>
      <c r="L10" s="6"/>
      <c r="M10" s="6"/>
      <c r="N10" s="6"/>
      <c r="O10" s="6"/>
      <c r="P10" s="6"/>
      <c r="Q10" s="6"/>
      <c r="R10" s="6"/>
      <c r="S10" s="6"/>
      <c r="T10" s="6"/>
      <c r="U10" s="6"/>
      <c r="V10" s="6"/>
      <c r="W10" s="6"/>
      <c r="X10" s="6"/>
      <c r="Y10" s="6"/>
      <c r="Z10" s="6"/>
      <c r="AA10" s="6"/>
      <c r="AB10" s="6"/>
      <c r="AC10" s="6"/>
      <c r="AD10" s="6"/>
      <c r="AE10" s="6"/>
    </row>
    <row r="11" spans="1:31" ht="360">
      <c r="A11" s="128" t="s">
        <v>3689</v>
      </c>
      <c r="B11" s="46" t="s">
        <v>3690</v>
      </c>
      <c r="C11" s="133" t="s">
        <v>3691</v>
      </c>
      <c r="D11" s="44">
        <v>2015</v>
      </c>
      <c r="E11" s="46" t="s">
        <v>153</v>
      </c>
      <c r="F11" s="46" t="s">
        <v>3692</v>
      </c>
      <c r="G11" s="46" t="s">
        <v>3693</v>
      </c>
      <c r="H11" s="46" t="s">
        <v>3970</v>
      </c>
      <c r="I11" s="46" t="s">
        <v>3667</v>
      </c>
      <c r="J11" s="102" t="s">
        <v>3694</v>
      </c>
      <c r="K11" s="46"/>
      <c r="L11" s="6"/>
      <c r="M11" s="6"/>
      <c r="N11" s="6"/>
      <c r="O11" s="6"/>
      <c r="P11" s="6"/>
      <c r="Q11" s="6"/>
      <c r="R11" s="6"/>
      <c r="S11" s="6"/>
      <c r="T11" s="6"/>
      <c r="U11" s="6"/>
      <c r="V11" s="6"/>
      <c r="W11" s="6"/>
      <c r="X11" s="6"/>
      <c r="Y11" s="6"/>
      <c r="Z11" s="6"/>
      <c r="AA11" s="6"/>
      <c r="AB11" s="6"/>
      <c r="AC11" s="6"/>
      <c r="AD11" s="6"/>
      <c r="AE11" s="6"/>
    </row>
    <row r="12" spans="1:31" ht="375">
      <c r="A12" s="210" t="s">
        <v>3695</v>
      </c>
      <c r="B12" s="65" t="s">
        <v>3696</v>
      </c>
      <c r="C12" s="211" t="s">
        <v>3697</v>
      </c>
      <c r="D12" s="64">
        <v>2014</v>
      </c>
      <c r="E12" s="65" t="s">
        <v>42</v>
      </c>
      <c r="F12" s="65" t="s">
        <v>307</v>
      </c>
      <c r="G12" s="65" t="s">
        <v>3698</v>
      </c>
      <c r="H12" s="65" t="s">
        <v>3699</v>
      </c>
      <c r="I12" s="65" t="s">
        <v>3638</v>
      </c>
      <c r="J12" s="212" t="s">
        <v>3700</v>
      </c>
      <c r="K12" s="65"/>
      <c r="L12" s="6"/>
      <c r="M12" s="6"/>
      <c r="N12" s="6"/>
      <c r="O12" s="6"/>
      <c r="P12" s="6"/>
      <c r="Q12" s="6"/>
      <c r="R12" s="6"/>
      <c r="S12" s="6"/>
      <c r="T12" s="6"/>
      <c r="U12" s="6"/>
      <c r="V12" s="6"/>
      <c r="W12" s="6"/>
      <c r="X12" s="6"/>
      <c r="Y12" s="6"/>
      <c r="Z12" s="6"/>
      <c r="AA12" s="6"/>
      <c r="AB12" s="6"/>
      <c r="AC12" s="6"/>
      <c r="AD12" s="6"/>
      <c r="AE12" s="6"/>
    </row>
    <row r="13" spans="1:31" ht="240">
      <c r="A13" s="128" t="s">
        <v>3701</v>
      </c>
      <c r="B13" s="46" t="s">
        <v>3702</v>
      </c>
      <c r="C13" s="133" t="s">
        <v>3703</v>
      </c>
      <c r="D13" s="44">
        <v>2012</v>
      </c>
      <c r="E13" s="46" t="s">
        <v>41</v>
      </c>
      <c r="F13" s="46" t="s">
        <v>3704</v>
      </c>
      <c r="G13" s="46" t="s">
        <v>3705</v>
      </c>
      <c r="H13" s="46" t="s">
        <v>3706</v>
      </c>
      <c r="I13" s="46" t="s">
        <v>3659</v>
      </c>
      <c r="J13" s="102" t="s">
        <v>3707</v>
      </c>
      <c r="K13" s="46"/>
      <c r="L13" s="6"/>
      <c r="M13" s="6"/>
      <c r="N13" s="6"/>
      <c r="O13" s="6"/>
      <c r="P13" s="6"/>
      <c r="Q13" s="6"/>
      <c r="R13" s="6"/>
      <c r="S13" s="6"/>
      <c r="T13" s="6"/>
      <c r="U13" s="6"/>
      <c r="V13" s="6"/>
      <c r="W13" s="6"/>
      <c r="X13" s="6"/>
      <c r="Y13" s="6"/>
      <c r="Z13" s="6"/>
      <c r="AA13" s="6"/>
      <c r="AB13" s="6"/>
      <c r="AC13" s="6"/>
      <c r="AD13" s="6"/>
      <c r="AE13" s="6"/>
    </row>
    <row r="14" spans="1:31" ht="270">
      <c r="A14" s="210" t="s">
        <v>3708</v>
      </c>
      <c r="B14" s="65" t="s">
        <v>1713</v>
      </c>
      <c r="C14" s="211" t="s">
        <v>3709</v>
      </c>
      <c r="D14" s="64">
        <v>2010</v>
      </c>
      <c r="E14" s="65" t="s">
        <v>41</v>
      </c>
      <c r="F14" s="65" t="s">
        <v>3710</v>
      </c>
      <c r="G14" s="65" t="s">
        <v>3711</v>
      </c>
      <c r="H14" s="65" t="s">
        <v>3712</v>
      </c>
      <c r="I14" s="65" t="s">
        <v>3659</v>
      </c>
      <c r="J14" s="212" t="s">
        <v>3713</v>
      </c>
      <c r="K14" s="65"/>
      <c r="L14" s="6"/>
      <c r="M14" s="6"/>
      <c r="N14" s="6"/>
      <c r="O14" s="6"/>
      <c r="P14" s="6"/>
      <c r="Q14" s="6"/>
      <c r="R14" s="6"/>
      <c r="S14" s="6"/>
      <c r="T14" s="6"/>
      <c r="U14" s="6"/>
      <c r="V14" s="6"/>
      <c r="W14" s="6"/>
      <c r="X14" s="6"/>
      <c r="Y14" s="6"/>
      <c r="Z14" s="6"/>
      <c r="AA14" s="6"/>
      <c r="AB14" s="6"/>
      <c r="AC14" s="6"/>
      <c r="AD14" s="6"/>
      <c r="AE14" s="6"/>
    </row>
    <row r="15" spans="1:31" ht="285">
      <c r="A15" s="128" t="s">
        <v>3714</v>
      </c>
      <c r="B15" s="46" t="s">
        <v>3715</v>
      </c>
      <c r="C15" s="133" t="s">
        <v>3716</v>
      </c>
      <c r="D15" s="44">
        <v>2014</v>
      </c>
      <c r="E15" s="46" t="s">
        <v>41</v>
      </c>
      <c r="F15" s="46" t="s">
        <v>3704</v>
      </c>
      <c r="G15" s="46" t="s">
        <v>3717</v>
      </c>
      <c r="H15" s="46" t="s">
        <v>3718</v>
      </c>
      <c r="I15" s="46" t="s">
        <v>3659</v>
      </c>
      <c r="J15" s="102" t="s">
        <v>3719</v>
      </c>
      <c r="K15" s="46"/>
      <c r="L15" s="6"/>
      <c r="M15" s="6"/>
      <c r="N15" s="6"/>
      <c r="O15" s="6"/>
      <c r="P15" s="6"/>
      <c r="Q15" s="6"/>
      <c r="R15" s="6"/>
      <c r="S15" s="6"/>
      <c r="T15" s="6"/>
      <c r="U15" s="6"/>
      <c r="V15" s="6"/>
      <c r="W15" s="6"/>
      <c r="X15" s="6"/>
      <c r="Y15" s="6"/>
      <c r="Z15" s="6"/>
      <c r="AA15" s="6"/>
      <c r="AB15" s="6"/>
      <c r="AC15" s="6"/>
      <c r="AD15" s="6"/>
      <c r="AE15" s="6"/>
    </row>
    <row r="16" spans="1:31" ht="149" customHeight="1">
      <c r="A16" s="210" t="s">
        <v>3720</v>
      </c>
      <c r="B16" s="65" t="s">
        <v>3721</v>
      </c>
      <c r="C16" s="211" t="s">
        <v>3722</v>
      </c>
      <c r="D16" s="64">
        <v>2015</v>
      </c>
      <c r="E16" s="65" t="s">
        <v>41</v>
      </c>
      <c r="F16" s="65" t="s">
        <v>1637</v>
      </c>
      <c r="G16" s="65" t="s">
        <v>3723</v>
      </c>
      <c r="H16" s="65" t="s">
        <v>3724</v>
      </c>
      <c r="I16" s="65" t="s">
        <v>3725</v>
      </c>
      <c r="J16" s="212" t="s">
        <v>3726</v>
      </c>
      <c r="K16" s="65"/>
      <c r="L16" s="6"/>
      <c r="M16" s="6"/>
      <c r="N16" s="6"/>
      <c r="O16" s="6"/>
      <c r="P16" s="6"/>
      <c r="Q16" s="6"/>
      <c r="R16" s="6"/>
      <c r="S16" s="6"/>
      <c r="T16" s="6"/>
      <c r="U16" s="6"/>
      <c r="V16" s="6"/>
      <c r="W16" s="6"/>
      <c r="X16" s="6"/>
      <c r="Y16" s="6"/>
      <c r="Z16" s="6"/>
      <c r="AA16" s="6"/>
      <c r="AB16" s="6"/>
      <c r="AC16" s="6"/>
      <c r="AD16" s="6"/>
      <c r="AE16" s="6"/>
    </row>
    <row r="17" spans="1:31" ht="300">
      <c r="A17" s="128" t="s">
        <v>3727</v>
      </c>
      <c r="B17" s="46" t="s">
        <v>1567</v>
      </c>
      <c r="C17" s="133" t="s">
        <v>3728</v>
      </c>
      <c r="D17" s="44">
        <v>2012</v>
      </c>
      <c r="E17" s="46" t="s">
        <v>41</v>
      </c>
      <c r="F17" s="46" t="s">
        <v>1637</v>
      </c>
      <c r="G17" s="46" t="s">
        <v>3729</v>
      </c>
      <c r="H17" s="46" t="s">
        <v>3730</v>
      </c>
      <c r="I17" s="46" t="s">
        <v>3725</v>
      </c>
      <c r="J17" s="102" t="s">
        <v>3731</v>
      </c>
      <c r="K17" s="46"/>
      <c r="L17" s="6"/>
      <c r="M17" s="6"/>
      <c r="N17" s="6"/>
      <c r="O17" s="6"/>
      <c r="P17" s="6"/>
      <c r="Q17" s="6"/>
      <c r="R17" s="6"/>
      <c r="S17" s="6"/>
      <c r="T17" s="6"/>
      <c r="U17" s="6"/>
      <c r="V17" s="6"/>
      <c r="W17" s="6"/>
      <c r="X17" s="6"/>
      <c r="Y17" s="6"/>
      <c r="Z17" s="6"/>
      <c r="AA17" s="6"/>
      <c r="AB17" s="6"/>
      <c r="AC17" s="6"/>
      <c r="AD17" s="6"/>
      <c r="AE17" s="6"/>
    </row>
    <row r="18" spans="1:31" ht="217" customHeight="1">
      <c r="A18" s="210" t="s">
        <v>3732</v>
      </c>
      <c r="B18" s="65" t="s">
        <v>3733</v>
      </c>
      <c r="C18" s="211" t="s">
        <v>3734</v>
      </c>
      <c r="D18" s="64">
        <v>2012</v>
      </c>
      <c r="E18" s="65" t="s">
        <v>3735</v>
      </c>
      <c r="F18" s="65" t="s">
        <v>3704</v>
      </c>
      <c r="G18" s="65" t="s">
        <v>3736</v>
      </c>
      <c r="H18" s="65" t="s">
        <v>3737</v>
      </c>
      <c r="I18" s="65" t="s">
        <v>3659</v>
      </c>
      <c r="J18" s="212" t="s">
        <v>3738</v>
      </c>
      <c r="K18" s="65"/>
      <c r="L18" s="6"/>
      <c r="M18" s="6"/>
      <c r="N18" s="6"/>
      <c r="O18" s="6"/>
      <c r="P18" s="6"/>
      <c r="Q18" s="6"/>
      <c r="R18" s="6"/>
      <c r="S18" s="6"/>
      <c r="T18" s="6"/>
      <c r="U18" s="6"/>
      <c r="V18" s="6"/>
      <c r="W18" s="6"/>
      <c r="X18" s="6"/>
      <c r="Y18" s="6"/>
      <c r="Z18" s="6"/>
      <c r="AA18" s="6"/>
      <c r="AB18" s="6"/>
      <c r="AC18" s="6"/>
      <c r="AD18" s="6"/>
      <c r="AE18" s="6"/>
    </row>
    <row r="19" spans="1:31" ht="315" customHeight="1">
      <c r="A19" s="128" t="s">
        <v>3739</v>
      </c>
      <c r="B19" s="46" t="s">
        <v>3740</v>
      </c>
      <c r="C19" s="133" t="s">
        <v>3741</v>
      </c>
      <c r="D19" s="44">
        <v>2014</v>
      </c>
      <c r="E19" s="46" t="s">
        <v>197</v>
      </c>
      <c r="F19" s="46" t="s">
        <v>321</v>
      </c>
      <c r="G19" s="46" t="s">
        <v>3742</v>
      </c>
      <c r="H19" s="46" t="s">
        <v>3743</v>
      </c>
      <c r="I19" s="46" t="s">
        <v>3638</v>
      </c>
      <c r="J19" s="102" t="s">
        <v>3744</v>
      </c>
      <c r="K19" s="46" t="s">
        <v>3745</v>
      </c>
      <c r="L19" s="6"/>
      <c r="M19" s="6"/>
      <c r="N19" s="6"/>
      <c r="O19" s="6"/>
      <c r="P19" s="6"/>
      <c r="Q19" s="6"/>
      <c r="R19" s="6"/>
      <c r="S19" s="6"/>
      <c r="T19" s="6"/>
      <c r="U19" s="6"/>
      <c r="V19" s="6"/>
      <c r="W19" s="6"/>
      <c r="X19" s="6"/>
      <c r="Y19" s="6"/>
      <c r="Z19" s="6"/>
      <c r="AA19" s="6"/>
      <c r="AB19" s="6"/>
      <c r="AC19" s="6"/>
      <c r="AD19" s="6"/>
      <c r="AE19" s="6"/>
    </row>
    <row r="20" spans="1:31" ht="131" customHeight="1">
      <c r="A20" s="210" t="s">
        <v>3746</v>
      </c>
      <c r="B20" s="65" t="s">
        <v>1337</v>
      </c>
      <c r="C20" s="211" t="s">
        <v>3747</v>
      </c>
      <c r="D20" s="64">
        <v>2013</v>
      </c>
      <c r="E20" s="65" t="s">
        <v>197</v>
      </c>
      <c r="F20" s="65" t="s">
        <v>321</v>
      </c>
      <c r="G20" s="65" t="s">
        <v>3748</v>
      </c>
      <c r="H20" s="65" t="s">
        <v>3749</v>
      </c>
      <c r="I20" s="65" t="s">
        <v>3638</v>
      </c>
      <c r="J20" s="212" t="s">
        <v>3750</v>
      </c>
      <c r="K20" s="65" t="s">
        <v>3751</v>
      </c>
      <c r="L20" s="6"/>
      <c r="M20" s="6"/>
      <c r="N20" s="6"/>
      <c r="O20" s="6"/>
      <c r="P20" s="6"/>
      <c r="Q20" s="6"/>
      <c r="R20" s="6"/>
      <c r="S20" s="6"/>
      <c r="T20" s="6"/>
      <c r="U20" s="6"/>
      <c r="V20" s="6"/>
      <c r="W20" s="6"/>
      <c r="X20" s="6"/>
      <c r="Y20" s="6"/>
      <c r="Z20" s="6"/>
      <c r="AA20" s="6"/>
      <c r="AB20" s="6"/>
      <c r="AC20" s="6"/>
      <c r="AD20" s="6"/>
      <c r="AE20" s="6"/>
    </row>
    <row r="21" spans="1:31" ht="178" customHeight="1">
      <c r="A21" s="128" t="s">
        <v>3752</v>
      </c>
      <c r="B21" s="46" t="s">
        <v>3753</v>
      </c>
      <c r="C21" s="133" t="s">
        <v>3754</v>
      </c>
      <c r="D21" s="44">
        <v>2016</v>
      </c>
      <c r="E21" s="46" t="s">
        <v>197</v>
      </c>
      <c r="F21" s="46" t="s">
        <v>321</v>
      </c>
      <c r="G21" s="46" t="s">
        <v>3755</v>
      </c>
      <c r="H21" s="46" t="s">
        <v>3756</v>
      </c>
      <c r="I21" s="46" t="s">
        <v>3638</v>
      </c>
      <c r="J21" s="102" t="s">
        <v>3757</v>
      </c>
      <c r="K21" s="46" t="s">
        <v>3758</v>
      </c>
      <c r="L21" s="6"/>
      <c r="M21" s="6"/>
      <c r="N21" s="6"/>
      <c r="O21" s="6"/>
      <c r="P21" s="6"/>
      <c r="Q21" s="6"/>
      <c r="R21" s="6"/>
      <c r="S21" s="6"/>
      <c r="T21" s="6"/>
      <c r="U21" s="6"/>
      <c r="V21" s="6"/>
      <c r="W21" s="6"/>
      <c r="X21" s="6"/>
      <c r="Y21" s="6"/>
      <c r="Z21" s="6"/>
      <c r="AA21" s="6"/>
      <c r="AB21" s="6"/>
      <c r="AC21" s="6"/>
      <c r="AD21" s="6"/>
      <c r="AE21" s="6"/>
    </row>
    <row r="22" spans="1:31" ht="239" customHeight="1">
      <c r="A22" s="210" t="s">
        <v>3759</v>
      </c>
      <c r="B22" s="65" t="s">
        <v>2129</v>
      </c>
      <c r="C22" s="211" t="s">
        <v>3741</v>
      </c>
      <c r="D22" s="64">
        <v>2016</v>
      </c>
      <c r="E22" s="65" t="s">
        <v>197</v>
      </c>
      <c r="F22" s="65" t="s">
        <v>321</v>
      </c>
      <c r="G22" s="65" t="s">
        <v>3760</v>
      </c>
      <c r="H22" s="65" t="s">
        <v>3761</v>
      </c>
      <c r="I22" s="65" t="s">
        <v>3638</v>
      </c>
      <c r="J22" s="212" t="s">
        <v>3762</v>
      </c>
      <c r="K22" s="65" t="s">
        <v>3758</v>
      </c>
      <c r="L22" s="6"/>
      <c r="M22" s="6"/>
      <c r="N22" s="6"/>
      <c r="O22" s="6"/>
      <c r="P22" s="6"/>
      <c r="Q22" s="6"/>
      <c r="R22" s="6"/>
      <c r="S22" s="6"/>
      <c r="T22" s="6"/>
      <c r="U22" s="6"/>
      <c r="V22" s="6"/>
      <c r="W22" s="6"/>
      <c r="X22" s="6"/>
      <c r="Y22" s="6"/>
      <c r="Z22" s="6"/>
      <c r="AA22" s="6"/>
      <c r="AB22" s="6"/>
      <c r="AC22" s="6"/>
      <c r="AD22" s="6"/>
      <c r="AE22" s="6"/>
    </row>
    <row r="23" spans="1:31" ht="375">
      <c r="A23" s="128" t="s">
        <v>3763</v>
      </c>
      <c r="B23" s="46" t="s">
        <v>3629</v>
      </c>
      <c r="C23" s="133" t="s">
        <v>3764</v>
      </c>
      <c r="D23" s="44">
        <v>2014</v>
      </c>
      <c r="E23" s="46" t="s">
        <v>98</v>
      </c>
      <c r="F23" s="46" t="s">
        <v>3765</v>
      </c>
      <c r="G23" s="46" t="s">
        <v>3766</v>
      </c>
      <c r="H23" s="46" t="s">
        <v>3767</v>
      </c>
      <c r="I23" s="46" t="s">
        <v>3638</v>
      </c>
      <c r="J23" s="102" t="s">
        <v>3768</v>
      </c>
      <c r="K23" s="46"/>
      <c r="L23" s="6"/>
      <c r="M23" s="6"/>
      <c r="N23" s="6"/>
      <c r="O23" s="6"/>
      <c r="P23" s="6"/>
      <c r="Q23" s="6"/>
      <c r="R23" s="6"/>
      <c r="S23" s="6"/>
      <c r="T23" s="6"/>
      <c r="U23" s="6"/>
      <c r="V23" s="6"/>
      <c r="W23" s="6"/>
      <c r="X23" s="6"/>
      <c r="Y23" s="6"/>
      <c r="Z23" s="6"/>
      <c r="AA23" s="6"/>
      <c r="AB23" s="6"/>
      <c r="AC23" s="6"/>
      <c r="AD23" s="6"/>
      <c r="AE23" s="6"/>
    </row>
    <row r="24" spans="1:31" ht="409.6">
      <c r="A24" s="210" t="s">
        <v>3769</v>
      </c>
      <c r="B24" s="65" t="s">
        <v>3770</v>
      </c>
      <c r="C24" s="211" t="s">
        <v>3771</v>
      </c>
      <c r="D24" s="64">
        <v>2016</v>
      </c>
      <c r="E24" s="65" t="s">
        <v>98</v>
      </c>
      <c r="F24" s="65" t="s">
        <v>3765</v>
      </c>
      <c r="G24" s="65" t="s">
        <v>3772</v>
      </c>
      <c r="H24" s="65" t="s">
        <v>3773</v>
      </c>
      <c r="I24" s="65" t="s">
        <v>3638</v>
      </c>
      <c r="J24" s="212" t="s">
        <v>3774</v>
      </c>
      <c r="K24" s="65"/>
      <c r="L24" s="6"/>
      <c r="M24" s="6"/>
      <c r="N24" s="6"/>
      <c r="O24" s="6"/>
      <c r="P24" s="6"/>
      <c r="Q24" s="6"/>
      <c r="R24" s="6"/>
      <c r="S24" s="6"/>
      <c r="T24" s="6"/>
      <c r="U24" s="6"/>
      <c r="V24" s="6"/>
      <c r="W24" s="6"/>
      <c r="X24" s="6"/>
      <c r="Y24" s="6"/>
      <c r="Z24" s="6"/>
      <c r="AA24" s="6"/>
      <c r="AB24" s="6"/>
      <c r="AC24" s="6"/>
      <c r="AD24" s="6"/>
      <c r="AE24" s="6"/>
    </row>
    <row r="25" spans="1:31" ht="409.6">
      <c r="A25" s="128" t="s">
        <v>3775</v>
      </c>
      <c r="B25" s="46" t="s">
        <v>3776</v>
      </c>
      <c r="C25" s="133" t="s">
        <v>3777</v>
      </c>
      <c r="D25" s="44">
        <v>2014</v>
      </c>
      <c r="E25" s="46" t="s">
        <v>98</v>
      </c>
      <c r="F25" s="46" t="s">
        <v>1374</v>
      </c>
      <c r="G25" s="46" t="s">
        <v>3778</v>
      </c>
      <c r="H25" s="46" t="s">
        <v>3779</v>
      </c>
      <c r="I25" s="46" t="s">
        <v>3638</v>
      </c>
      <c r="J25" s="102" t="s">
        <v>3780</v>
      </c>
      <c r="K25" s="46"/>
      <c r="L25" s="6"/>
      <c r="M25" s="6"/>
      <c r="N25" s="6"/>
      <c r="O25" s="6"/>
      <c r="P25" s="6"/>
      <c r="Q25" s="6"/>
      <c r="R25" s="6"/>
      <c r="S25" s="6"/>
      <c r="T25" s="6"/>
      <c r="U25" s="6"/>
      <c r="V25" s="6"/>
      <c r="W25" s="6"/>
      <c r="X25" s="6"/>
      <c r="Y25" s="6"/>
      <c r="Z25" s="6"/>
      <c r="AA25" s="6"/>
      <c r="AB25" s="6"/>
      <c r="AC25" s="6"/>
      <c r="AD25" s="6"/>
      <c r="AE25" s="6"/>
    </row>
    <row r="26" spans="1:31" ht="224" customHeight="1">
      <c r="A26" s="210" t="s">
        <v>3781</v>
      </c>
      <c r="B26" s="65" t="s">
        <v>701</v>
      </c>
      <c r="C26" s="211" t="s">
        <v>3635</v>
      </c>
      <c r="D26" s="64">
        <v>2013</v>
      </c>
      <c r="E26" s="65" t="s">
        <v>117</v>
      </c>
      <c r="F26" s="65" t="s">
        <v>3628</v>
      </c>
      <c r="G26" s="65"/>
      <c r="H26" s="65" t="s">
        <v>3782</v>
      </c>
      <c r="I26" s="65" t="s">
        <v>3659</v>
      </c>
      <c r="J26" s="212" t="s">
        <v>3783</v>
      </c>
      <c r="K26" s="65" t="s">
        <v>3784</v>
      </c>
      <c r="L26" s="6"/>
      <c r="M26" s="6"/>
      <c r="N26" s="6"/>
      <c r="O26" s="6"/>
      <c r="P26" s="6"/>
      <c r="Q26" s="6"/>
      <c r="R26" s="6"/>
      <c r="S26" s="6"/>
      <c r="T26" s="6"/>
      <c r="U26" s="6"/>
      <c r="V26" s="6"/>
      <c r="W26" s="6"/>
      <c r="X26" s="6"/>
      <c r="Y26" s="6"/>
      <c r="Z26" s="6"/>
      <c r="AA26" s="6"/>
      <c r="AB26" s="6"/>
      <c r="AC26" s="6"/>
      <c r="AD26" s="6"/>
      <c r="AE26" s="6"/>
    </row>
    <row r="27" spans="1:31" ht="316" customHeight="1">
      <c r="A27" s="128" t="s">
        <v>3785</v>
      </c>
      <c r="B27" s="46" t="s">
        <v>3786</v>
      </c>
      <c r="C27" s="287" t="s">
        <v>3990</v>
      </c>
      <c r="D27" s="44">
        <v>2014</v>
      </c>
      <c r="E27" s="46" t="s">
        <v>3627</v>
      </c>
      <c r="F27" s="46"/>
      <c r="G27" s="46"/>
      <c r="H27" s="46" t="s">
        <v>3787</v>
      </c>
      <c r="I27" s="46" t="s">
        <v>3638</v>
      </c>
      <c r="J27" s="102" t="s">
        <v>3788</v>
      </c>
      <c r="K27" s="46"/>
      <c r="L27" s="6"/>
      <c r="M27" s="6"/>
      <c r="N27" s="6"/>
      <c r="O27" s="6"/>
      <c r="P27" s="6"/>
      <c r="Q27" s="6"/>
      <c r="R27" s="6"/>
      <c r="S27" s="6"/>
      <c r="T27" s="6"/>
      <c r="U27" s="6"/>
      <c r="V27" s="6"/>
      <c r="W27" s="6"/>
      <c r="X27" s="6"/>
      <c r="Y27" s="6"/>
      <c r="Z27" s="6"/>
      <c r="AA27" s="6"/>
      <c r="AB27" s="6"/>
      <c r="AC27" s="6"/>
      <c r="AD27" s="6"/>
      <c r="AE27" s="6"/>
    </row>
    <row r="28" spans="1:31" ht="375">
      <c r="A28" s="210" t="s">
        <v>3789</v>
      </c>
      <c r="B28" s="65" t="s">
        <v>3790</v>
      </c>
      <c r="C28" s="211" t="s">
        <v>3791</v>
      </c>
      <c r="D28" s="64">
        <v>2016</v>
      </c>
      <c r="E28" s="65" t="s">
        <v>41</v>
      </c>
      <c r="F28" s="65" t="s">
        <v>3792</v>
      </c>
      <c r="G28" s="65" t="s">
        <v>3793</v>
      </c>
      <c r="H28" s="65" t="s">
        <v>3794</v>
      </c>
      <c r="I28" s="65" t="s">
        <v>3725</v>
      </c>
      <c r="J28" s="212" t="s">
        <v>3795</v>
      </c>
      <c r="K28" s="65"/>
      <c r="L28" s="6"/>
      <c r="M28" s="6"/>
      <c r="N28" s="6"/>
      <c r="O28" s="6"/>
      <c r="P28" s="6"/>
      <c r="Q28" s="6"/>
      <c r="R28" s="6"/>
      <c r="S28" s="6"/>
      <c r="T28" s="6"/>
      <c r="U28" s="6"/>
      <c r="V28" s="6"/>
      <c r="W28" s="6"/>
      <c r="X28" s="6"/>
      <c r="Y28" s="6"/>
      <c r="Z28" s="6"/>
      <c r="AA28" s="6"/>
      <c r="AB28" s="6"/>
      <c r="AC28" s="6"/>
      <c r="AD28" s="6"/>
      <c r="AE28" s="6"/>
    </row>
    <row r="29" spans="1:31" ht="285">
      <c r="A29" s="128" t="s">
        <v>3796</v>
      </c>
      <c r="B29" s="46" t="s">
        <v>3797</v>
      </c>
      <c r="C29" s="133" t="s">
        <v>3798</v>
      </c>
      <c r="D29" s="44">
        <v>2011</v>
      </c>
      <c r="E29" s="46" t="s">
        <v>41</v>
      </c>
      <c r="F29" s="46" t="s">
        <v>3799</v>
      </c>
      <c r="G29" s="46" t="s">
        <v>3800</v>
      </c>
      <c r="H29" s="46" t="s">
        <v>3801</v>
      </c>
      <c r="I29" s="46" t="s">
        <v>3725</v>
      </c>
      <c r="J29" s="102" t="s">
        <v>3802</v>
      </c>
      <c r="K29" s="46"/>
      <c r="L29" s="6"/>
      <c r="M29" s="6"/>
      <c r="N29" s="6"/>
      <c r="O29" s="6"/>
      <c r="P29" s="6"/>
      <c r="Q29" s="6"/>
      <c r="R29" s="6"/>
      <c r="S29" s="6"/>
      <c r="T29" s="6"/>
      <c r="U29" s="6"/>
      <c r="V29" s="6"/>
      <c r="W29" s="6"/>
      <c r="X29" s="6"/>
      <c r="Y29" s="6"/>
      <c r="Z29" s="6"/>
      <c r="AA29" s="6"/>
      <c r="AB29" s="6"/>
      <c r="AC29" s="6"/>
      <c r="AD29" s="6"/>
      <c r="AE29" s="6"/>
    </row>
    <row r="30" spans="1:31" ht="409.6">
      <c r="A30" s="210" t="s">
        <v>3803</v>
      </c>
      <c r="B30" s="65" t="s">
        <v>2461</v>
      </c>
      <c r="C30" s="211" t="s">
        <v>3804</v>
      </c>
      <c r="D30" s="64">
        <v>2013</v>
      </c>
      <c r="E30" s="65" t="s">
        <v>41</v>
      </c>
      <c r="F30" s="65" t="s">
        <v>2465</v>
      </c>
      <c r="G30" s="65" t="s">
        <v>3805</v>
      </c>
      <c r="H30" s="65" t="s">
        <v>3971</v>
      </c>
      <c r="I30" s="65" t="s">
        <v>3725</v>
      </c>
      <c r="J30" s="212" t="s">
        <v>3806</v>
      </c>
      <c r="K30" s="65"/>
      <c r="L30" s="6"/>
      <c r="M30" s="6"/>
      <c r="N30" s="6"/>
      <c r="O30" s="6"/>
      <c r="P30" s="6"/>
      <c r="Q30" s="6"/>
      <c r="R30" s="6"/>
      <c r="S30" s="6"/>
      <c r="T30" s="6"/>
      <c r="U30" s="6"/>
      <c r="V30" s="6"/>
      <c r="W30" s="6"/>
      <c r="X30" s="6"/>
      <c r="Y30" s="6"/>
      <c r="Z30" s="6"/>
      <c r="AA30" s="6"/>
      <c r="AB30" s="6"/>
      <c r="AC30" s="6"/>
      <c r="AD30" s="6"/>
      <c r="AE30" s="6"/>
    </row>
    <row r="31" spans="1:31" ht="165">
      <c r="A31" s="128" t="s">
        <v>3807</v>
      </c>
      <c r="B31" s="46" t="s">
        <v>3808</v>
      </c>
      <c r="C31" s="133" t="s">
        <v>3809</v>
      </c>
      <c r="D31" s="44">
        <v>2015</v>
      </c>
      <c r="E31" s="46" t="s">
        <v>41</v>
      </c>
      <c r="F31" s="46" t="s">
        <v>1774</v>
      </c>
      <c r="G31" s="46" t="s">
        <v>3810</v>
      </c>
      <c r="H31" s="46" t="s">
        <v>3811</v>
      </c>
      <c r="I31" s="46" t="s">
        <v>3725</v>
      </c>
      <c r="J31" s="102" t="s">
        <v>3812</v>
      </c>
      <c r="K31" s="46"/>
      <c r="L31" s="6"/>
      <c r="M31" s="6"/>
      <c r="N31" s="6"/>
      <c r="O31" s="6"/>
      <c r="P31" s="6"/>
      <c r="Q31" s="6"/>
      <c r="R31" s="6"/>
      <c r="S31" s="6"/>
      <c r="T31" s="6"/>
      <c r="U31" s="6"/>
      <c r="V31" s="6"/>
      <c r="W31" s="6"/>
      <c r="X31" s="6"/>
      <c r="Y31" s="6"/>
      <c r="Z31" s="6"/>
      <c r="AA31" s="6"/>
      <c r="AB31" s="6"/>
      <c r="AC31" s="6"/>
      <c r="AD31" s="6"/>
      <c r="AE31" s="6"/>
    </row>
    <row r="32" spans="1:31" ht="255">
      <c r="A32" s="210" t="s">
        <v>3813</v>
      </c>
      <c r="B32" s="65" t="s">
        <v>3814</v>
      </c>
      <c r="C32" s="211" t="s">
        <v>3815</v>
      </c>
      <c r="D32" s="64">
        <v>2011</v>
      </c>
      <c r="E32" s="65" t="s">
        <v>41</v>
      </c>
      <c r="F32" s="65" t="s">
        <v>3816</v>
      </c>
      <c r="G32" s="65" t="s">
        <v>3817</v>
      </c>
      <c r="H32" s="65" t="s">
        <v>3818</v>
      </c>
      <c r="I32" s="65" t="s">
        <v>3725</v>
      </c>
      <c r="J32" s="212" t="s">
        <v>3819</v>
      </c>
      <c r="K32" s="65"/>
      <c r="L32" s="6"/>
      <c r="M32" s="6"/>
      <c r="N32" s="6"/>
      <c r="O32" s="6"/>
      <c r="P32" s="6"/>
      <c r="Q32" s="6"/>
      <c r="R32" s="6"/>
      <c r="S32" s="6"/>
      <c r="T32" s="6"/>
      <c r="U32" s="6"/>
      <c r="V32" s="6"/>
      <c r="W32" s="6"/>
      <c r="X32" s="6"/>
      <c r="Y32" s="6"/>
      <c r="Z32" s="6"/>
      <c r="AA32" s="6"/>
      <c r="AB32" s="6"/>
      <c r="AC32" s="6"/>
      <c r="AD32" s="6"/>
      <c r="AE32" s="6"/>
    </row>
    <row r="33" spans="1:31" ht="312" customHeight="1">
      <c r="A33" s="128" t="s">
        <v>3820</v>
      </c>
      <c r="B33" s="46" t="s">
        <v>3821</v>
      </c>
      <c r="C33" s="133" t="s">
        <v>3822</v>
      </c>
      <c r="D33" s="44">
        <v>2015</v>
      </c>
      <c r="E33" s="46" t="s">
        <v>41</v>
      </c>
      <c r="F33" s="46" t="s">
        <v>3823</v>
      </c>
      <c r="G33" s="46" t="s">
        <v>3824</v>
      </c>
      <c r="H33" s="46" t="s">
        <v>3825</v>
      </c>
      <c r="I33" s="46" t="s">
        <v>3725</v>
      </c>
      <c r="J33" s="102" t="s">
        <v>3826</v>
      </c>
      <c r="K33" s="46" t="s">
        <v>3827</v>
      </c>
      <c r="L33" s="6"/>
      <c r="M33" s="6"/>
      <c r="N33" s="6"/>
      <c r="O33" s="6"/>
      <c r="P33" s="6"/>
      <c r="Q33" s="6"/>
      <c r="R33" s="6"/>
      <c r="S33" s="6"/>
      <c r="T33" s="6"/>
      <c r="U33" s="6"/>
      <c r="V33" s="6"/>
      <c r="W33" s="6"/>
      <c r="X33" s="6"/>
      <c r="Y33" s="6"/>
      <c r="Z33" s="6"/>
      <c r="AA33" s="6"/>
      <c r="AB33" s="6"/>
      <c r="AC33" s="6"/>
      <c r="AD33" s="6"/>
      <c r="AE33" s="6"/>
    </row>
    <row r="34" spans="1:31" ht="255">
      <c r="A34" s="210" t="s">
        <v>3828</v>
      </c>
      <c r="B34" s="65" t="s">
        <v>3829</v>
      </c>
      <c r="C34" s="211" t="s">
        <v>3830</v>
      </c>
      <c r="D34" s="64">
        <v>2013</v>
      </c>
      <c r="E34" s="65" t="s">
        <v>41</v>
      </c>
      <c r="F34" s="65" t="s">
        <v>3823</v>
      </c>
      <c r="G34" s="65" t="s">
        <v>3831</v>
      </c>
      <c r="H34" s="65" t="s">
        <v>3832</v>
      </c>
      <c r="I34" s="65" t="s">
        <v>3725</v>
      </c>
      <c r="J34" s="212" t="s">
        <v>3833</v>
      </c>
      <c r="K34" s="65"/>
      <c r="L34" s="6"/>
      <c r="M34" s="6"/>
      <c r="N34" s="6"/>
      <c r="O34" s="6"/>
      <c r="P34" s="6"/>
      <c r="Q34" s="6"/>
      <c r="R34" s="6"/>
      <c r="S34" s="6"/>
      <c r="T34" s="6"/>
      <c r="U34" s="6"/>
      <c r="V34" s="6"/>
      <c r="W34" s="6"/>
      <c r="X34" s="6"/>
      <c r="Y34" s="6"/>
      <c r="Z34" s="6"/>
      <c r="AA34" s="6"/>
      <c r="AB34" s="6"/>
      <c r="AC34" s="6"/>
      <c r="AD34" s="6"/>
      <c r="AE34" s="6"/>
    </row>
    <row r="35" spans="1:31" ht="289" customHeight="1">
      <c r="A35" s="128" t="s">
        <v>3834</v>
      </c>
      <c r="B35" s="46" t="s">
        <v>3835</v>
      </c>
      <c r="C35" s="133" t="s">
        <v>3836</v>
      </c>
      <c r="D35" s="44">
        <v>2011</v>
      </c>
      <c r="E35" s="46" t="s">
        <v>41</v>
      </c>
      <c r="F35" s="46" t="s">
        <v>3837</v>
      </c>
      <c r="G35" s="46" t="s">
        <v>3838</v>
      </c>
      <c r="H35" s="46" t="s">
        <v>3839</v>
      </c>
      <c r="I35" s="46" t="s">
        <v>3725</v>
      </c>
      <c r="J35" s="102" t="s">
        <v>3840</v>
      </c>
      <c r="K35" s="46"/>
      <c r="L35" s="6"/>
      <c r="M35" s="6"/>
      <c r="N35" s="6"/>
      <c r="O35" s="6"/>
      <c r="P35" s="6"/>
      <c r="Q35" s="6"/>
      <c r="R35" s="6"/>
      <c r="S35" s="6"/>
      <c r="T35" s="6"/>
      <c r="U35" s="6"/>
      <c r="V35" s="6"/>
      <c r="W35" s="6"/>
      <c r="X35" s="6"/>
      <c r="Y35" s="6"/>
      <c r="Z35" s="6"/>
      <c r="AA35" s="6"/>
      <c r="AB35" s="6"/>
      <c r="AC35" s="6"/>
      <c r="AD35" s="6"/>
      <c r="AE35" s="6"/>
    </row>
    <row r="36" spans="1:31" ht="196" customHeight="1">
      <c r="A36" s="210" t="s">
        <v>3841</v>
      </c>
      <c r="B36" s="65" t="s">
        <v>3842</v>
      </c>
      <c r="C36" s="211" t="s">
        <v>3843</v>
      </c>
      <c r="D36" s="64">
        <v>2014</v>
      </c>
      <c r="E36" s="65" t="s">
        <v>41</v>
      </c>
      <c r="F36" s="65" t="s">
        <v>3837</v>
      </c>
      <c r="G36" s="65" t="s">
        <v>3844</v>
      </c>
      <c r="H36" s="65" t="s">
        <v>3845</v>
      </c>
      <c r="I36" s="65" t="s">
        <v>3725</v>
      </c>
      <c r="J36" s="212" t="s">
        <v>3846</v>
      </c>
      <c r="K36" s="65"/>
      <c r="L36" s="6"/>
      <c r="M36" s="6"/>
      <c r="N36" s="6"/>
      <c r="O36" s="6"/>
      <c r="P36" s="6"/>
      <c r="Q36" s="6"/>
      <c r="R36" s="6"/>
      <c r="S36" s="6"/>
      <c r="T36" s="6"/>
      <c r="U36" s="6"/>
      <c r="V36" s="6"/>
      <c r="W36" s="6"/>
      <c r="X36" s="6"/>
      <c r="Y36" s="6"/>
      <c r="Z36" s="6"/>
      <c r="AA36" s="6"/>
      <c r="AB36" s="6"/>
      <c r="AC36" s="6"/>
      <c r="AD36" s="6"/>
      <c r="AE36" s="6"/>
    </row>
    <row r="37" spans="1:31" ht="195">
      <c r="A37" s="128" t="s">
        <v>3847</v>
      </c>
      <c r="B37" s="46" t="s">
        <v>3848</v>
      </c>
      <c r="C37" s="133" t="s">
        <v>3849</v>
      </c>
      <c r="D37" s="44">
        <v>2011</v>
      </c>
      <c r="E37" s="46" t="s">
        <v>41</v>
      </c>
      <c r="F37" s="46" t="s">
        <v>940</v>
      </c>
      <c r="G37" s="46" t="s">
        <v>3850</v>
      </c>
      <c r="H37" s="46" t="s">
        <v>3851</v>
      </c>
      <c r="I37" s="46" t="s">
        <v>3725</v>
      </c>
      <c r="J37" s="102" t="s">
        <v>3852</v>
      </c>
      <c r="K37" s="46" t="s">
        <v>3827</v>
      </c>
      <c r="L37" s="6"/>
      <c r="M37" s="6"/>
      <c r="N37" s="6"/>
      <c r="O37" s="6"/>
      <c r="P37" s="6"/>
      <c r="Q37" s="6"/>
      <c r="R37" s="6"/>
      <c r="S37" s="6"/>
      <c r="T37" s="6"/>
      <c r="U37" s="6"/>
      <c r="V37" s="6"/>
      <c r="W37" s="6"/>
      <c r="X37" s="6"/>
      <c r="Y37" s="6"/>
      <c r="Z37" s="6"/>
      <c r="AA37" s="6"/>
      <c r="AB37" s="6"/>
      <c r="AC37" s="6"/>
      <c r="AD37" s="6"/>
      <c r="AE37" s="6"/>
    </row>
    <row r="38" spans="1:31" ht="213" customHeight="1">
      <c r="A38" s="210" t="s">
        <v>3853</v>
      </c>
      <c r="B38" s="65" t="s">
        <v>3854</v>
      </c>
      <c r="C38" s="211" t="s">
        <v>3855</v>
      </c>
      <c r="D38" s="64">
        <v>2011</v>
      </c>
      <c r="E38" s="65" t="s">
        <v>41</v>
      </c>
      <c r="F38" s="65" t="s">
        <v>940</v>
      </c>
      <c r="G38" s="65" t="s">
        <v>3856</v>
      </c>
      <c r="H38" s="65" t="s">
        <v>3857</v>
      </c>
      <c r="I38" s="65" t="s">
        <v>3725</v>
      </c>
      <c r="J38" s="212" t="s">
        <v>3858</v>
      </c>
      <c r="K38" s="65"/>
      <c r="L38" s="6"/>
      <c r="M38" s="6"/>
      <c r="N38" s="6"/>
      <c r="O38" s="6"/>
      <c r="P38" s="6"/>
      <c r="Q38" s="6"/>
      <c r="R38" s="6"/>
      <c r="S38" s="6"/>
      <c r="T38" s="6"/>
      <c r="U38" s="6"/>
      <c r="V38" s="6"/>
      <c r="W38" s="6"/>
      <c r="X38" s="6"/>
      <c r="Y38" s="6"/>
      <c r="Z38" s="6"/>
      <c r="AA38" s="6"/>
      <c r="AB38" s="6"/>
      <c r="AC38" s="6"/>
      <c r="AD38" s="6"/>
      <c r="AE38" s="6"/>
    </row>
    <row r="39" spans="1:31" ht="227" customHeight="1">
      <c r="A39" s="128" t="s">
        <v>3859</v>
      </c>
      <c r="B39" s="46" t="s">
        <v>3860</v>
      </c>
      <c r="C39" s="133" t="s">
        <v>3861</v>
      </c>
      <c r="D39" s="44">
        <v>2014</v>
      </c>
      <c r="E39" s="46" t="s">
        <v>41</v>
      </c>
      <c r="F39" s="46" t="s">
        <v>940</v>
      </c>
      <c r="G39" s="46" t="s">
        <v>3862</v>
      </c>
      <c r="H39" s="46" t="s">
        <v>3863</v>
      </c>
      <c r="I39" s="46" t="s">
        <v>3725</v>
      </c>
      <c r="J39" s="102" t="s">
        <v>3864</v>
      </c>
      <c r="K39" s="46"/>
      <c r="L39" s="6"/>
      <c r="M39" s="6"/>
      <c r="N39" s="6"/>
      <c r="O39" s="6"/>
      <c r="P39" s="6"/>
      <c r="Q39" s="6"/>
      <c r="R39" s="6"/>
      <c r="S39" s="6"/>
      <c r="T39" s="6"/>
      <c r="U39" s="6"/>
      <c r="V39" s="6"/>
      <c r="W39" s="6"/>
      <c r="X39" s="6"/>
      <c r="Y39" s="6"/>
      <c r="Z39" s="6"/>
      <c r="AA39" s="6"/>
      <c r="AB39" s="6"/>
      <c r="AC39" s="6"/>
      <c r="AD39" s="6"/>
      <c r="AE39" s="6"/>
    </row>
    <row r="40" spans="1:31" ht="285">
      <c r="A40" s="210" t="s">
        <v>3865</v>
      </c>
      <c r="B40" s="65" t="s">
        <v>1807</v>
      </c>
      <c r="C40" s="211" t="s">
        <v>3866</v>
      </c>
      <c r="D40" s="64">
        <v>2014</v>
      </c>
      <c r="E40" s="65" t="s">
        <v>41</v>
      </c>
      <c r="F40" s="65" t="s">
        <v>940</v>
      </c>
      <c r="G40" s="65" t="s">
        <v>3867</v>
      </c>
      <c r="H40" s="65" t="s">
        <v>3868</v>
      </c>
      <c r="I40" s="65" t="s">
        <v>3725</v>
      </c>
      <c r="J40" s="212" t="s">
        <v>3869</v>
      </c>
      <c r="K40" s="65"/>
      <c r="L40" s="6"/>
      <c r="M40" s="6"/>
      <c r="N40" s="6"/>
      <c r="O40" s="6"/>
      <c r="P40" s="6"/>
      <c r="Q40" s="6"/>
      <c r="R40" s="6"/>
      <c r="S40" s="6"/>
      <c r="T40" s="6"/>
      <c r="U40" s="6"/>
      <c r="V40" s="6"/>
      <c r="W40" s="6"/>
      <c r="X40" s="6"/>
      <c r="Y40" s="6"/>
      <c r="Z40" s="6"/>
      <c r="AA40" s="6"/>
      <c r="AB40" s="6"/>
      <c r="AC40" s="6"/>
      <c r="AD40" s="6"/>
      <c r="AE40" s="6"/>
    </row>
    <row r="41" spans="1:31" ht="346" customHeight="1">
      <c r="A41" s="128" t="s">
        <v>3870</v>
      </c>
      <c r="B41" s="46" t="s">
        <v>3871</v>
      </c>
      <c r="C41" s="133" t="s">
        <v>3872</v>
      </c>
      <c r="D41" s="44">
        <v>2012</v>
      </c>
      <c r="E41" s="46" t="s">
        <v>41</v>
      </c>
      <c r="F41" s="46" t="s">
        <v>940</v>
      </c>
      <c r="G41" s="46" t="s">
        <v>3873</v>
      </c>
      <c r="H41" s="46" t="s">
        <v>3874</v>
      </c>
      <c r="I41" s="46" t="s">
        <v>3725</v>
      </c>
      <c r="J41" s="102" t="s">
        <v>3875</v>
      </c>
      <c r="K41" s="46"/>
      <c r="L41" s="6"/>
      <c r="M41" s="6"/>
      <c r="N41" s="6"/>
      <c r="O41" s="6"/>
      <c r="P41" s="6"/>
      <c r="Q41" s="6"/>
      <c r="R41" s="6"/>
      <c r="S41" s="6"/>
      <c r="T41" s="6"/>
      <c r="U41" s="6"/>
      <c r="V41" s="6"/>
      <c r="W41" s="6"/>
      <c r="X41" s="6"/>
      <c r="Y41" s="6"/>
      <c r="Z41" s="6"/>
      <c r="AA41" s="6"/>
      <c r="AB41" s="6"/>
      <c r="AC41" s="6"/>
      <c r="AD41" s="6"/>
      <c r="AE41" s="6"/>
    </row>
    <row r="42" spans="1:31" ht="402" customHeight="1">
      <c r="A42" s="210" t="s">
        <v>3876</v>
      </c>
      <c r="B42" s="65" t="s">
        <v>3877</v>
      </c>
      <c r="C42" s="211" t="s">
        <v>3878</v>
      </c>
      <c r="D42" s="64">
        <v>2016</v>
      </c>
      <c r="E42" s="65" t="s">
        <v>41</v>
      </c>
      <c r="F42" s="65" t="s">
        <v>940</v>
      </c>
      <c r="G42" s="65" t="s">
        <v>3879</v>
      </c>
      <c r="H42" s="65" t="s">
        <v>3880</v>
      </c>
      <c r="I42" s="65" t="s">
        <v>3725</v>
      </c>
      <c r="J42" s="212" t="s">
        <v>3881</v>
      </c>
      <c r="K42" s="65"/>
      <c r="L42" s="6"/>
      <c r="M42" s="6"/>
      <c r="N42" s="6"/>
      <c r="O42" s="6"/>
      <c r="P42" s="6"/>
      <c r="Q42" s="6"/>
      <c r="R42" s="6"/>
      <c r="S42" s="6"/>
      <c r="T42" s="6"/>
      <c r="U42" s="6"/>
      <c r="V42" s="6"/>
      <c r="W42" s="6"/>
      <c r="X42" s="6"/>
      <c r="Y42" s="6"/>
      <c r="Z42" s="6"/>
      <c r="AA42" s="6"/>
      <c r="AB42" s="6"/>
      <c r="AC42" s="6"/>
      <c r="AD42" s="6"/>
      <c r="AE42" s="6"/>
    </row>
    <row r="43" spans="1:31" ht="300">
      <c r="A43" s="128" t="s">
        <v>3882</v>
      </c>
      <c r="B43" s="46" t="s">
        <v>3883</v>
      </c>
      <c r="C43" s="133" t="s">
        <v>3884</v>
      </c>
      <c r="D43" s="44">
        <v>2011</v>
      </c>
      <c r="E43" s="46" t="s">
        <v>41</v>
      </c>
      <c r="F43" s="46" t="s">
        <v>3885</v>
      </c>
      <c r="G43" s="46" t="s">
        <v>3886</v>
      </c>
      <c r="H43" s="46" t="s">
        <v>3887</v>
      </c>
      <c r="I43" s="46" t="s">
        <v>3725</v>
      </c>
      <c r="J43" s="102" t="s">
        <v>3888</v>
      </c>
      <c r="K43" s="46" t="s">
        <v>3889</v>
      </c>
      <c r="L43" s="6"/>
      <c r="M43" s="6"/>
      <c r="N43" s="6"/>
      <c r="O43" s="6"/>
      <c r="P43" s="6"/>
      <c r="Q43" s="6"/>
      <c r="R43" s="6"/>
      <c r="S43" s="6"/>
      <c r="T43" s="6"/>
      <c r="U43" s="6"/>
      <c r="V43" s="6"/>
      <c r="W43" s="6"/>
      <c r="X43" s="6"/>
      <c r="Y43" s="6"/>
      <c r="Z43" s="6"/>
      <c r="AA43" s="6"/>
      <c r="AB43" s="6"/>
      <c r="AC43" s="6"/>
      <c r="AD43" s="6"/>
      <c r="AE43" s="6"/>
    </row>
    <row r="44" spans="1:31" ht="270">
      <c r="A44" s="210" t="s">
        <v>3890</v>
      </c>
      <c r="B44" s="65" t="s">
        <v>54</v>
      </c>
      <c r="C44" s="211" t="s">
        <v>3891</v>
      </c>
      <c r="D44" s="64">
        <v>2011</v>
      </c>
      <c r="E44" s="65" t="s">
        <v>41</v>
      </c>
      <c r="F44" s="65" t="s">
        <v>1637</v>
      </c>
      <c r="G44" s="65" t="s">
        <v>3892</v>
      </c>
      <c r="H44" s="65" t="s">
        <v>3893</v>
      </c>
      <c r="I44" s="65" t="s">
        <v>3725</v>
      </c>
      <c r="J44" s="212" t="s">
        <v>3894</v>
      </c>
      <c r="K44" s="65"/>
      <c r="L44" s="6"/>
      <c r="M44" s="6"/>
      <c r="N44" s="6"/>
      <c r="O44" s="6"/>
      <c r="P44" s="6"/>
      <c r="Q44" s="6"/>
      <c r="R44" s="6"/>
      <c r="S44" s="6"/>
      <c r="T44" s="6"/>
      <c r="U44" s="6"/>
      <c r="V44" s="6"/>
      <c r="W44" s="6"/>
      <c r="X44" s="6"/>
      <c r="Y44" s="6"/>
      <c r="Z44" s="6"/>
      <c r="AA44" s="6"/>
      <c r="AB44" s="6"/>
      <c r="AC44" s="6"/>
      <c r="AD44" s="6"/>
      <c r="AE44" s="6"/>
    </row>
    <row r="45" spans="1:31" ht="357" customHeight="1">
      <c r="A45" s="127" t="s">
        <v>3895</v>
      </c>
      <c r="B45" s="46" t="s">
        <v>3896</v>
      </c>
      <c r="C45" s="133" t="s">
        <v>3897</v>
      </c>
      <c r="D45" s="44">
        <v>2014</v>
      </c>
      <c r="E45" s="46" t="s">
        <v>42</v>
      </c>
      <c r="F45" s="46" t="s">
        <v>3898</v>
      </c>
      <c r="G45" s="46" t="s">
        <v>3899</v>
      </c>
      <c r="H45" s="46" t="s">
        <v>3900</v>
      </c>
      <c r="I45" s="46" t="s">
        <v>3901</v>
      </c>
      <c r="J45" s="102" t="s">
        <v>3902</v>
      </c>
      <c r="K45" s="46"/>
      <c r="L45" s="6"/>
      <c r="M45" s="6"/>
      <c r="N45" s="6"/>
      <c r="O45" s="6"/>
      <c r="P45" s="6"/>
      <c r="Q45" s="6"/>
      <c r="R45" s="6"/>
      <c r="S45" s="6"/>
      <c r="T45" s="6"/>
      <c r="U45" s="6"/>
      <c r="V45" s="6"/>
      <c r="W45" s="6"/>
      <c r="X45" s="6"/>
      <c r="Y45" s="6"/>
      <c r="Z45" s="6"/>
      <c r="AA45" s="6"/>
      <c r="AB45" s="6"/>
      <c r="AC45" s="6"/>
      <c r="AD45" s="6"/>
      <c r="AE45" s="6"/>
    </row>
    <row r="46" spans="1:31" ht="280" customHeight="1">
      <c r="A46" s="213" t="s">
        <v>3903</v>
      </c>
      <c r="B46" s="64" t="s">
        <v>3904</v>
      </c>
      <c r="C46" s="214" t="s">
        <v>3905</v>
      </c>
      <c r="D46" s="215">
        <v>2013</v>
      </c>
      <c r="E46" s="216" t="s">
        <v>42</v>
      </c>
      <c r="F46" s="216" t="s">
        <v>264</v>
      </c>
      <c r="G46" s="216" t="s">
        <v>3906</v>
      </c>
      <c r="H46" s="216" t="s">
        <v>3972</v>
      </c>
      <c r="I46" s="64" t="s">
        <v>3907</v>
      </c>
      <c r="J46" s="217" t="s">
        <v>3908</v>
      </c>
      <c r="K46" s="64"/>
      <c r="L46" s="13"/>
      <c r="M46" s="13"/>
      <c r="N46" s="13"/>
      <c r="O46" s="6"/>
      <c r="P46" s="6"/>
      <c r="Q46" s="3"/>
      <c r="R46" s="3"/>
      <c r="S46" s="3"/>
      <c r="T46" s="3"/>
      <c r="U46" s="3"/>
      <c r="V46" s="3"/>
      <c r="W46" s="3"/>
      <c r="X46" s="3"/>
      <c r="Y46" s="3"/>
      <c r="Z46" s="3"/>
      <c r="AA46" s="3"/>
      <c r="AB46" s="3"/>
      <c r="AC46" s="5"/>
      <c r="AD46" s="3"/>
      <c r="AE46" s="3"/>
    </row>
    <row r="47" spans="1:31" ht="280" customHeight="1">
      <c r="A47" s="128" t="s">
        <v>3909</v>
      </c>
      <c r="B47" s="46" t="s">
        <v>3910</v>
      </c>
      <c r="C47" s="133" t="s">
        <v>3911</v>
      </c>
      <c r="D47" s="44">
        <v>2015</v>
      </c>
      <c r="E47" s="46" t="s">
        <v>42</v>
      </c>
      <c r="F47" s="46" t="s">
        <v>3406</v>
      </c>
      <c r="G47" s="46" t="s">
        <v>3912</v>
      </c>
      <c r="H47" s="46" t="s">
        <v>3973</v>
      </c>
      <c r="I47" s="46" t="s">
        <v>3907</v>
      </c>
      <c r="J47" s="102" t="s">
        <v>3913</v>
      </c>
      <c r="K47" s="46"/>
      <c r="L47" s="6"/>
      <c r="M47" s="6"/>
      <c r="N47" s="6"/>
      <c r="O47" s="6"/>
      <c r="P47" s="6"/>
      <c r="Q47" s="6"/>
      <c r="R47" s="6"/>
      <c r="S47" s="6"/>
      <c r="T47" s="6"/>
      <c r="U47" s="6"/>
      <c r="V47" s="6"/>
      <c r="W47" s="6"/>
      <c r="X47" s="6"/>
      <c r="Y47" s="6"/>
      <c r="Z47" s="6"/>
      <c r="AA47" s="6"/>
      <c r="AB47" s="6"/>
      <c r="AC47" s="6"/>
      <c r="AD47" s="6"/>
      <c r="AE47" s="6"/>
    </row>
    <row r="48" spans="1:31" ht="300">
      <c r="A48" s="210" t="s">
        <v>3914</v>
      </c>
      <c r="B48" s="65" t="s">
        <v>3915</v>
      </c>
      <c r="C48" s="211" t="s">
        <v>3916</v>
      </c>
      <c r="D48" s="64">
        <v>2012</v>
      </c>
      <c r="E48" s="65" t="s">
        <v>42</v>
      </c>
      <c r="F48" s="65" t="s">
        <v>405</v>
      </c>
      <c r="G48" s="65" t="s">
        <v>3917</v>
      </c>
      <c r="H48" s="65" t="s">
        <v>3974</v>
      </c>
      <c r="I48" s="65" t="s">
        <v>3907</v>
      </c>
      <c r="J48" s="212" t="s">
        <v>3918</v>
      </c>
      <c r="K48" s="65"/>
      <c r="L48" s="6"/>
      <c r="M48" s="6"/>
      <c r="N48" s="6"/>
      <c r="O48" s="6"/>
      <c r="P48" s="6"/>
      <c r="Q48" s="6"/>
      <c r="R48" s="6"/>
      <c r="S48" s="6"/>
      <c r="T48" s="6"/>
      <c r="U48" s="6"/>
      <c r="V48" s="6"/>
      <c r="W48" s="6"/>
      <c r="X48" s="6"/>
      <c r="Y48" s="6"/>
      <c r="Z48" s="6"/>
      <c r="AA48" s="6"/>
      <c r="AB48" s="6"/>
      <c r="AC48" s="6"/>
      <c r="AD48" s="6"/>
      <c r="AE48" s="6"/>
    </row>
    <row r="49" spans="1:31" ht="342" customHeight="1">
      <c r="A49" s="128" t="s">
        <v>3919</v>
      </c>
      <c r="B49" s="46" t="s">
        <v>3920</v>
      </c>
      <c r="C49" s="133" t="s">
        <v>3921</v>
      </c>
      <c r="D49" s="44">
        <v>2015</v>
      </c>
      <c r="E49" s="46" t="s">
        <v>42</v>
      </c>
      <c r="F49" s="46" t="s">
        <v>3922</v>
      </c>
      <c r="G49" s="46" t="s">
        <v>3923</v>
      </c>
      <c r="H49" s="46" t="s">
        <v>3975</v>
      </c>
      <c r="I49" s="46" t="s">
        <v>3907</v>
      </c>
      <c r="J49" s="102" t="s">
        <v>3924</v>
      </c>
      <c r="K49" s="46"/>
      <c r="L49" s="6"/>
      <c r="M49" s="6"/>
      <c r="N49" s="6"/>
      <c r="O49" s="6"/>
      <c r="P49" s="6"/>
      <c r="Q49" s="6"/>
      <c r="R49" s="6"/>
      <c r="S49" s="6"/>
      <c r="T49" s="6"/>
      <c r="U49" s="6"/>
      <c r="V49" s="6"/>
      <c r="W49" s="6"/>
      <c r="X49" s="6"/>
      <c r="Y49" s="6"/>
      <c r="Z49" s="6"/>
      <c r="AA49" s="6"/>
      <c r="AB49" s="6"/>
      <c r="AC49" s="6"/>
      <c r="AD49" s="6"/>
      <c r="AE49" s="6"/>
    </row>
    <row r="50" spans="1:31" ht="409.6">
      <c r="A50" s="210" t="s">
        <v>3925</v>
      </c>
      <c r="B50" s="65" t="s">
        <v>3926</v>
      </c>
      <c r="C50" s="211" t="s">
        <v>3927</v>
      </c>
      <c r="D50" s="64">
        <v>2015</v>
      </c>
      <c r="E50" s="65" t="s">
        <v>197</v>
      </c>
      <c r="F50" s="65" t="s">
        <v>3928</v>
      </c>
      <c r="G50" s="65" t="s">
        <v>3929</v>
      </c>
      <c r="H50" s="65" t="s">
        <v>3976</v>
      </c>
      <c r="I50" s="65" t="s">
        <v>3930</v>
      </c>
      <c r="J50" s="212" t="s">
        <v>3931</v>
      </c>
      <c r="K50" s="65"/>
      <c r="L50" s="6"/>
      <c r="M50" s="6"/>
      <c r="N50" s="6"/>
      <c r="O50" s="6"/>
      <c r="P50" s="6"/>
      <c r="Q50" s="6"/>
      <c r="R50" s="6"/>
      <c r="S50" s="6"/>
      <c r="T50" s="6"/>
      <c r="U50" s="6"/>
      <c r="V50" s="6"/>
      <c r="W50" s="6"/>
      <c r="X50" s="6"/>
      <c r="Y50" s="6"/>
      <c r="Z50" s="6"/>
      <c r="AA50" s="6"/>
      <c r="AB50" s="6"/>
      <c r="AC50" s="6"/>
      <c r="AD50" s="6"/>
      <c r="AE50" s="6"/>
    </row>
    <row r="51" spans="1:31">
      <c r="A51" s="6"/>
      <c r="B51" s="6"/>
      <c r="C51" s="167"/>
      <c r="D51" s="13"/>
      <c r="E51" s="6"/>
      <c r="F51" s="6"/>
      <c r="G51" s="6"/>
      <c r="H51" s="6"/>
      <c r="I51" s="6"/>
      <c r="J51" s="6"/>
      <c r="K51" s="6"/>
      <c r="L51" s="6"/>
      <c r="M51" s="6"/>
      <c r="N51" s="6"/>
      <c r="O51" s="6"/>
      <c r="P51" s="6"/>
      <c r="Q51" s="6"/>
      <c r="R51" s="6"/>
      <c r="S51" s="6"/>
      <c r="T51" s="6"/>
      <c r="U51" s="6"/>
      <c r="V51" s="6"/>
      <c r="W51" s="6"/>
      <c r="X51" s="6"/>
      <c r="Y51" s="6"/>
      <c r="Z51" s="6"/>
      <c r="AA51" s="6"/>
      <c r="AB51" s="6"/>
      <c r="AC51" s="6"/>
      <c r="AD51" s="6"/>
      <c r="AE51" s="6"/>
    </row>
    <row r="52" spans="1:31">
      <c r="A52" s="6"/>
      <c r="B52" s="6"/>
      <c r="C52" s="167"/>
      <c r="D52" s="13"/>
      <c r="E52" s="6"/>
      <c r="F52" s="6"/>
      <c r="G52" s="6"/>
      <c r="H52" s="6"/>
      <c r="I52" s="6"/>
      <c r="J52" s="6"/>
      <c r="K52" s="6"/>
      <c r="L52" s="6"/>
      <c r="M52" s="6"/>
      <c r="N52" s="6"/>
      <c r="O52" s="6"/>
      <c r="P52" s="6"/>
      <c r="Q52" s="6"/>
      <c r="R52" s="6"/>
      <c r="S52" s="6"/>
      <c r="T52" s="6"/>
      <c r="U52" s="6"/>
      <c r="V52" s="6"/>
      <c r="W52" s="6"/>
      <c r="X52" s="6"/>
      <c r="Y52" s="6"/>
      <c r="Z52" s="6"/>
      <c r="AA52" s="6"/>
      <c r="AB52" s="6"/>
      <c r="AC52" s="6"/>
      <c r="AD52" s="6"/>
      <c r="AE52" s="6"/>
    </row>
    <row r="53" spans="1:31">
      <c r="A53" s="6"/>
      <c r="B53" s="6"/>
      <c r="C53" s="167"/>
      <c r="D53" s="13"/>
      <c r="E53" s="6"/>
      <c r="F53" s="6"/>
      <c r="G53" s="6"/>
      <c r="H53" s="6"/>
      <c r="I53" s="6"/>
      <c r="J53" s="6"/>
      <c r="K53" s="6"/>
      <c r="L53" s="6"/>
      <c r="M53" s="6"/>
      <c r="N53" s="6"/>
      <c r="O53" s="6"/>
      <c r="P53" s="6"/>
      <c r="Q53" s="6"/>
      <c r="R53" s="6"/>
      <c r="S53" s="6"/>
      <c r="T53" s="6"/>
      <c r="U53" s="6"/>
      <c r="V53" s="6"/>
      <c r="W53" s="6"/>
      <c r="X53" s="6"/>
      <c r="Y53" s="6"/>
      <c r="Z53" s="6"/>
      <c r="AA53" s="6"/>
      <c r="AB53" s="6"/>
      <c r="AC53" s="6"/>
      <c r="AD53" s="6"/>
      <c r="AE53" s="6"/>
    </row>
    <row r="54" spans="1:31">
      <c r="A54" s="6"/>
      <c r="B54" s="6"/>
      <c r="C54" s="167"/>
      <c r="D54" s="13"/>
      <c r="E54" s="6"/>
      <c r="F54" s="6"/>
      <c r="G54" s="6"/>
      <c r="H54" s="6"/>
      <c r="I54" s="6"/>
      <c r="J54" s="6"/>
      <c r="K54" s="6"/>
      <c r="L54" s="6"/>
      <c r="M54" s="6"/>
      <c r="N54" s="6"/>
      <c r="O54" s="6"/>
      <c r="P54" s="6"/>
      <c r="Q54" s="6"/>
      <c r="R54" s="6"/>
      <c r="S54" s="6"/>
      <c r="T54" s="6"/>
      <c r="U54" s="6"/>
      <c r="V54" s="6"/>
      <c r="W54" s="6"/>
      <c r="X54" s="6"/>
      <c r="Y54" s="6"/>
      <c r="Z54" s="6"/>
      <c r="AA54" s="6"/>
      <c r="AB54" s="6"/>
      <c r="AC54" s="6"/>
      <c r="AD54" s="6"/>
      <c r="AE54" s="6"/>
    </row>
    <row r="55" spans="1:31">
      <c r="A55" s="6"/>
      <c r="B55" s="6"/>
      <c r="C55" s="167"/>
      <c r="D55" s="13"/>
      <c r="E55" s="6"/>
      <c r="F55" s="6"/>
      <c r="G55" s="6"/>
      <c r="H55" s="6"/>
      <c r="I55" s="6"/>
      <c r="J55" s="6"/>
      <c r="K55" s="6"/>
      <c r="L55" s="6"/>
      <c r="M55" s="6"/>
      <c r="N55" s="6"/>
      <c r="O55" s="6"/>
      <c r="P55" s="6"/>
      <c r="Q55" s="6"/>
      <c r="R55" s="6"/>
      <c r="S55" s="6"/>
      <c r="T55" s="6"/>
      <c r="U55" s="6"/>
      <c r="V55" s="6"/>
      <c r="W55" s="6"/>
      <c r="X55" s="6"/>
      <c r="Y55" s="6"/>
      <c r="Z55" s="6"/>
      <c r="AA55" s="6"/>
      <c r="AB55" s="6"/>
      <c r="AC55" s="6"/>
      <c r="AD55" s="6"/>
      <c r="AE55" s="6"/>
    </row>
    <row r="56" spans="1:31">
      <c r="A56" s="6"/>
      <c r="B56" s="6"/>
      <c r="C56" s="167"/>
      <c r="D56" s="13"/>
      <c r="E56" s="6"/>
      <c r="F56" s="6"/>
      <c r="G56" s="6"/>
      <c r="H56" s="6"/>
      <c r="I56" s="6"/>
      <c r="J56" s="6"/>
      <c r="K56" s="6"/>
      <c r="L56" s="6"/>
      <c r="M56" s="6"/>
      <c r="N56" s="6"/>
      <c r="O56" s="6"/>
      <c r="P56" s="6"/>
      <c r="Q56" s="6"/>
      <c r="R56" s="6"/>
      <c r="S56" s="6"/>
      <c r="T56" s="6"/>
      <c r="U56" s="6"/>
      <c r="V56" s="6"/>
      <c r="W56" s="6"/>
      <c r="X56" s="6"/>
      <c r="Y56" s="6"/>
      <c r="Z56" s="6"/>
      <c r="AA56" s="6"/>
      <c r="AB56" s="6"/>
      <c r="AC56" s="6"/>
      <c r="AD56" s="6"/>
      <c r="AE56" s="6"/>
    </row>
    <row r="57" spans="1:31">
      <c r="A57" s="6"/>
      <c r="B57" s="6"/>
      <c r="C57" s="167"/>
      <c r="D57" s="13"/>
      <c r="E57" s="6"/>
      <c r="F57" s="6"/>
      <c r="G57" s="6"/>
      <c r="H57" s="6"/>
      <c r="I57" s="6"/>
      <c r="J57" s="6"/>
      <c r="K57" s="6"/>
      <c r="L57" s="6"/>
      <c r="M57" s="6"/>
      <c r="N57" s="6"/>
      <c r="O57" s="6"/>
      <c r="P57" s="6"/>
      <c r="Q57" s="6"/>
      <c r="R57" s="6"/>
      <c r="S57" s="6"/>
      <c r="T57" s="6"/>
      <c r="U57" s="6"/>
      <c r="V57" s="6"/>
      <c r="W57" s="6"/>
      <c r="X57" s="6"/>
      <c r="Y57" s="6"/>
      <c r="Z57" s="6"/>
      <c r="AA57" s="6"/>
      <c r="AB57" s="6"/>
      <c r="AC57" s="6"/>
      <c r="AD57" s="6"/>
      <c r="AE57" s="6"/>
    </row>
    <row r="58" spans="1:31">
      <c r="A58" s="6"/>
      <c r="B58" s="6"/>
      <c r="C58" s="167"/>
      <c r="D58" s="13"/>
      <c r="E58" s="6"/>
      <c r="F58" s="6"/>
      <c r="G58" s="6"/>
      <c r="H58" s="6"/>
      <c r="I58" s="6"/>
      <c r="J58" s="6"/>
      <c r="K58" s="6"/>
      <c r="L58" s="6"/>
      <c r="M58" s="6"/>
      <c r="N58" s="6"/>
      <c r="O58" s="6"/>
      <c r="P58" s="6"/>
      <c r="Q58" s="6"/>
      <c r="R58" s="6"/>
      <c r="S58" s="6"/>
      <c r="T58" s="6"/>
      <c r="U58" s="6"/>
      <c r="V58" s="6"/>
      <c r="W58" s="6"/>
      <c r="X58" s="6"/>
      <c r="Y58" s="6"/>
      <c r="Z58" s="6"/>
      <c r="AA58" s="6"/>
      <c r="AB58" s="6"/>
      <c r="AC58" s="6"/>
      <c r="AD58" s="6"/>
      <c r="AE58" s="6"/>
    </row>
    <row r="59" spans="1:31">
      <c r="A59" s="6"/>
      <c r="B59" s="6"/>
      <c r="C59" s="167"/>
      <c r="D59" s="13"/>
      <c r="E59" s="6"/>
      <c r="F59" s="6"/>
      <c r="G59" s="6"/>
      <c r="H59" s="6"/>
      <c r="I59" s="6"/>
      <c r="J59" s="6"/>
      <c r="K59" s="6"/>
      <c r="L59" s="6"/>
      <c r="M59" s="6"/>
      <c r="N59" s="6"/>
      <c r="O59" s="6"/>
      <c r="P59" s="6"/>
      <c r="Q59" s="6"/>
      <c r="R59" s="6"/>
      <c r="S59" s="6"/>
      <c r="T59" s="6"/>
      <c r="U59" s="6"/>
      <c r="V59" s="6"/>
      <c r="W59" s="6"/>
      <c r="X59" s="6"/>
      <c r="Y59" s="6"/>
      <c r="Z59" s="6"/>
      <c r="AA59" s="6"/>
      <c r="AB59" s="6"/>
      <c r="AC59" s="6"/>
      <c r="AD59" s="6"/>
      <c r="AE59" s="6"/>
    </row>
    <row r="60" spans="1:31">
      <c r="A60" s="6"/>
      <c r="B60" s="6"/>
      <c r="C60" s="167"/>
      <c r="D60" s="13"/>
      <c r="E60" s="6"/>
      <c r="F60" s="6"/>
      <c r="G60" s="6"/>
      <c r="H60" s="6"/>
      <c r="I60" s="6"/>
      <c r="J60" s="6"/>
      <c r="K60" s="6"/>
      <c r="L60" s="6"/>
      <c r="M60" s="6"/>
      <c r="N60" s="6"/>
      <c r="O60" s="6"/>
      <c r="P60" s="6"/>
      <c r="Q60" s="6"/>
      <c r="R60" s="6"/>
      <c r="S60" s="6"/>
      <c r="T60" s="6"/>
      <c r="U60" s="6"/>
      <c r="V60" s="6"/>
      <c r="W60" s="6"/>
      <c r="X60" s="6"/>
      <c r="Y60" s="6"/>
      <c r="Z60" s="6"/>
      <c r="AA60" s="6"/>
      <c r="AB60" s="6"/>
      <c r="AC60" s="6"/>
      <c r="AD60" s="6"/>
      <c r="AE60" s="6"/>
    </row>
    <row r="61" spans="1:31">
      <c r="A61" s="6"/>
      <c r="B61" s="6"/>
      <c r="C61" s="167"/>
      <c r="D61" s="13"/>
      <c r="E61" s="6"/>
      <c r="F61" s="6"/>
      <c r="G61" s="6"/>
      <c r="H61" s="6"/>
      <c r="I61" s="6"/>
      <c r="J61" s="6"/>
      <c r="K61" s="6"/>
      <c r="L61" s="6"/>
      <c r="M61" s="6"/>
      <c r="N61" s="6"/>
      <c r="O61" s="6"/>
      <c r="P61" s="6"/>
      <c r="Q61" s="6"/>
      <c r="R61" s="6"/>
      <c r="S61" s="6"/>
      <c r="T61" s="6"/>
      <c r="U61" s="6"/>
      <c r="V61" s="6"/>
      <c r="W61" s="6"/>
      <c r="X61" s="6"/>
      <c r="Y61" s="6"/>
      <c r="Z61" s="6"/>
      <c r="AA61" s="6"/>
      <c r="AB61" s="6"/>
      <c r="AC61" s="6"/>
      <c r="AD61" s="6"/>
      <c r="AE61" s="6"/>
    </row>
    <row r="62" spans="1:31">
      <c r="A62" s="6"/>
      <c r="B62" s="6"/>
      <c r="C62" s="167"/>
      <c r="D62" s="13"/>
      <c r="E62" s="6"/>
      <c r="F62" s="6"/>
      <c r="G62" s="6"/>
      <c r="H62" s="6"/>
      <c r="I62" s="6"/>
      <c r="J62" s="6"/>
      <c r="K62" s="6"/>
      <c r="L62" s="6"/>
      <c r="M62" s="6"/>
      <c r="N62" s="6"/>
      <c r="O62" s="6"/>
      <c r="P62" s="6"/>
      <c r="Q62" s="6"/>
      <c r="R62" s="6"/>
      <c r="S62" s="6"/>
      <c r="T62" s="6"/>
      <c r="U62" s="6"/>
      <c r="V62" s="6"/>
      <c r="W62" s="6"/>
      <c r="X62" s="6"/>
      <c r="Y62" s="6"/>
      <c r="Z62" s="6"/>
      <c r="AA62" s="6"/>
      <c r="AB62" s="6"/>
      <c r="AC62" s="6"/>
      <c r="AD62" s="6"/>
      <c r="AE62" s="6"/>
    </row>
    <row r="63" spans="1:31">
      <c r="A63" s="6"/>
      <c r="B63" s="6"/>
      <c r="C63" s="167"/>
      <c r="D63" s="13"/>
      <c r="E63" s="6"/>
      <c r="F63" s="6"/>
      <c r="G63" s="6"/>
      <c r="H63" s="6"/>
      <c r="I63" s="6"/>
      <c r="J63" s="6"/>
      <c r="K63" s="6"/>
      <c r="L63" s="6"/>
      <c r="M63" s="6"/>
      <c r="N63" s="6"/>
      <c r="O63" s="6"/>
      <c r="P63" s="6"/>
      <c r="Q63" s="6"/>
      <c r="R63" s="6"/>
      <c r="S63" s="6"/>
      <c r="T63" s="6"/>
      <c r="U63" s="6"/>
      <c r="V63" s="6"/>
      <c r="W63" s="6"/>
      <c r="X63" s="6"/>
      <c r="Y63" s="6"/>
      <c r="Z63" s="6"/>
      <c r="AA63" s="6"/>
      <c r="AB63" s="6"/>
      <c r="AC63" s="6"/>
      <c r="AD63" s="6"/>
      <c r="AE63" s="6"/>
    </row>
    <row r="64" spans="1:31">
      <c r="A64" s="6"/>
      <c r="B64" s="6"/>
      <c r="C64" s="167"/>
      <c r="D64" s="13"/>
      <c r="E64" s="6"/>
      <c r="F64" s="6"/>
      <c r="G64" s="6"/>
      <c r="H64" s="6"/>
      <c r="I64" s="6"/>
      <c r="J64" s="6"/>
      <c r="K64" s="6"/>
      <c r="L64" s="6"/>
      <c r="M64" s="6"/>
      <c r="N64" s="6"/>
      <c r="O64" s="6"/>
      <c r="P64" s="6"/>
      <c r="Q64" s="6"/>
      <c r="R64" s="6"/>
      <c r="S64" s="6"/>
      <c r="T64" s="6"/>
      <c r="U64" s="6"/>
      <c r="V64" s="6"/>
      <c r="W64" s="6"/>
      <c r="X64" s="6"/>
      <c r="Y64" s="6"/>
      <c r="Z64" s="6"/>
      <c r="AA64" s="6"/>
      <c r="AB64" s="6"/>
      <c r="AC64" s="6"/>
      <c r="AD64" s="6"/>
      <c r="AE64" s="6"/>
    </row>
    <row r="65" spans="1:31">
      <c r="A65" s="6"/>
      <c r="B65" s="6"/>
      <c r="C65" s="167"/>
      <c r="D65" s="13"/>
      <c r="E65" s="6"/>
      <c r="F65" s="6"/>
      <c r="G65" s="6"/>
      <c r="H65" s="6"/>
      <c r="I65" s="6"/>
      <c r="J65" s="6"/>
      <c r="K65" s="6"/>
      <c r="L65" s="6"/>
      <c r="M65" s="6"/>
      <c r="N65" s="6"/>
      <c r="O65" s="6"/>
      <c r="P65" s="6"/>
      <c r="Q65" s="6"/>
      <c r="R65" s="6"/>
      <c r="S65" s="6"/>
      <c r="T65" s="6"/>
      <c r="U65" s="6"/>
      <c r="V65" s="6"/>
      <c r="W65" s="6"/>
      <c r="X65" s="6"/>
      <c r="Y65" s="6"/>
      <c r="Z65" s="6"/>
      <c r="AA65" s="6"/>
      <c r="AB65" s="6"/>
      <c r="AC65" s="6"/>
      <c r="AD65" s="6"/>
      <c r="AE65" s="6"/>
    </row>
    <row r="66" spans="1:31">
      <c r="A66" s="6"/>
      <c r="B66" s="6"/>
      <c r="C66" s="167"/>
      <c r="D66" s="13"/>
      <c r="E66" s="6"/>
      <c r="F66" s="6"/>
      <c r="G66" s="6"/>
      <c r="H66" s="6"/>
      <c r="I66" s="6"/>
      <c r="J66" s="6"/>
      <c r="K66" s="6"/>
      <c r="L66" s="6"/>
      <c r="M66" s="6"/>
      <c r="N66" s="6"/>
      <c r="O66" s="6"/>
      <c r="P66" s="6"/>
      <c r="Q66" s="6"/>
      <c r="R66" s="6"/>
      <c r="S66" s="6"/>
      <c r="T66" s="6"/>
      <c r="U66" s="6"/>
      <c r="V66" s="6"/>
      <c r="W66" s="6"/>
      <c r="X66" s="6"/>
      <c r="Y66" s="6"/>
      <c r="Z66" s="6"/>
      <c r="AA66" s="6"/>
      <c r="AB66" s="6"/>
      <c r="AC66" s="6"/>
      <c r="AD66" s="6"/>
      <c r="AE66" s="6"/>
    </row>
    <row r="67" spans="1:31">
      <c r="A67" s="6"/>
      <c r="B67" s="6"/>
      <c r="C67" s="167"/>
      <c r="D67" s="13"/>
      <c r="E67" s="6"/>
      <c r="F67" s="6"/>
      <c r="G67" s="6"/>
      <c r="H67" s="6"/>
      <c r="I67" s="6"/>
      <c r="J67" s="6"/>
      <c r="K67" s="6"/>
      <c r="L67" s="6"/>
      <c r="M67" s="6"/>
      <c r="N67" s="6"/>
      <c r="O67" s="6"/>
      <c r="P67" s="6"/>
      <c r="Q67" s="6"/>
      <c r="R67" s="6"/>
      <c r="S67" s="6"/>
      <c r="T67" s="6"/>
      <c r="U67" s="6"/>
      <c r="V67" s="6"/>
      <c r="W67" s="6"/>
      <c r="X67" s="6"/>
      <c r="Y67" s="6"/>
      <c r="Z67" s="6"/>
      <c r="AA67" s="6"/>
      <c r="AB67" s="6"/>
      <c r="AC67" s="6"/>
      <c r="AD67" s="6"/>
      <c r="AE67" s="6"/>
    </row>
    <row r="68" spans="1:31">
      <c r="A68" s="6"/>
      <c r="B68" s="6"/>
      <c r="C68" s="167"/>
      <c r="D68" s="13"/>
      <c r="E68" s="6"/>
      <c r="F68" s="6"/>
      <c r="G68" s="6"/>
      <c r="H68" s="6"/>
      <c r="I68" s="6"/>
      <c r="J68" s="6"/>
      <c r="K68" s="6"/>
      <c r="L68" s="6"/>
      <c r="M68" s="6"/>
      <c r="N68" s="6"/>
      <c r="O68" s="6"/>
      <c r="P68" s="6"/>
      <c r="Q68" s="6"/>
      <c r="R68" s="6"/>
      <c r="S68" s="6"/>
      <c r="T68" s="6"/>
      <c r="U68" s="6"/>
      <c r="V68" s="6"/>
      <c r="W68" s="6"/>
      <c r="X68" s="6"/>
      <c r="Y68" s="6"/>
      <c r="Z68" s="6"/>
      <c r="AA68" s="6"/>
      <c r="AB68" s="6"/>
      <c r="AC68" s="6"/>
      <c r="AD68" s="6"/>
      <c r="AE68" s="6"/>
    </row>
    <row r="69" spans="1:31">
      <c r="A69" s="6"/>
      <c r="B69" s="6"/>
      <c r="C69" s="167"/>
      <c r="D69" s="13"/>
      <c r="E69" s="6"/>
      <c r="F69" s="6"/>
      <c r="G69" s="6"/>
      <c r="H69" s="6"/>
      <c r="I69" s="6"/>
      <c r="J69" s="6"/>
      <c r="K69" s="6"/>
      <c r="L69" s="6"/>
      <c r="M69" s="6"/>
      <c r="N69" s="6"/>
      <c r="O69" s="6"/>
      <c r="P69" s="6"/>
      <c r="Q69" s="6"/>
      <c r="R69" s="6"/>
      <c r="S69" s="6"/>
      <c r="T69" s="6"/>
      <c r="U69" s="6"/>
      <c r="V69" s="6"/>
      <c r="W69" s="6"/>
      <c r="X69" s="6"/>
      <c r="Y69" s="6"/>
      <c r="Z69" s="6"/>
      <c r="AA69" s="6"/>
      <c r="AB69" s="6"/>
      <c r="AC69" s="6"/>
      <c r="AD69" s="6"/>
      <c r="AE69" s="6"/>
    </row>
    <row r="70" spans="1:31">
      <c r="A70" s="6"/>
      <c r="B70" s="6"/>
      <c r="C70" s="167"/>
      <c r="D70" s="13"/>
      <c r="E70" s="6"/>
      <c r="F70" s="6"/>
      <c r="G70" s="6"/>
      <c r="H70" s="6"/>
      <c r="I70" s="6"/>
      <c r="J70" s="6"/>
      <c r="K70" s="6"/>
      <c r="L70" s="6"/>
      <c r="M70" s="6"/>
      <c r="N70" s="6"/>
      <c r="O70" s="6"/>
      <c r="P70" s="6"/>
      <c r="Q70" s="6"/>
      <c r="R70" s="6"/>
      <c r="S70" s="6"/>
      <c r="T70" s="6"/>
      <c r="U70" s="6"/>
      <c r="V70" s="6"/>
      <c r="W70" s="6"/>
      <c r="X70" s="6"/>
      <c r="Y70" s="6"/>
      <c r="Z70" s="6"/>
      <c r="AA70" s="6"/>
      <c r="AB70" s="6"/>
      <c r="AC70" s="6"/>
      <c r="AD70" s="6"/>
      <c r="AE70" s="6"/>
    </row>
    <row r="71" spans="1:31">
      <c r="A71" s="6"/>
      <c r="B71" s="6"/>
      <c r="C71" s="167"/>
      <c r="D71" s="13"/>
      <c r="E71" s="6"/>
      <c r="F71" s="6"/>
      <c r="G71" s="6"/>
      <c r="H71" s="6"/>
      <c r="I71" s="6"/>
      <c r="J71" s="6"/>
      <c r="K71" s="6"/>
      <c r="L71" s="6"/>
      <c r="M71" s="6"/>
      <c r="N71" s="6"/>
      <c r="O71" s="6"/>
      <c r="P71" s="6"/>
      <c r="Q71" s="6"/>
      <c r="R71" s="6"/>
      <c r="S71" s="6"/>
      <c r="T71" s="6"/>
      <c r="U71" s="6"/>
      <c r="V71" s="6"/>
      <c r="W71" s="6"/>
      <c r="X71" s="6"/>
      <c r="Y71" s="6"/>
      <c r="Z71" s="6"/>
      <c r="AA71" s="6"/>
      <c r="AB71" s="6"/>
      <c r="AC71" s="6"/>
      <c r="AD71" s="6"/>
      <c r="AE71" s="6"/>
    </row>
    <row r="72" spans="1:31">
      <c r="A72" s="6"/>
      <c r="B72" s="6"/>
      <c r="C72" s="167"/>
      <c r="D72" s="13"/>
      <c r="E72" s="6"/>
      <c r="F72" s="6"/>
      <c r="G72" s="6"/>
      <c r="H72" s="6"/>
      <c r="I72" s="6"/>
      <c r="J72" s="6"/>
      <c r="K72" s="6"/>
      <c r="L72" s="6"/>
      <c r="M72" s="6"/>
      <c r="N72" s="6"/>
      <c r="O72" s="6"/>
      <c r="P72" s="6"/>
      <c r="Q72" s="6"/>
      <c r="R72" s="6"/>
      <c r="S72" s="6"/>
      <c r="T72" s="6"/>
      <c r="U72" s="6"/>
      <c r="V72" s="6"/>
      <c r="W72" s="6"/>
      <c r="X72" s="6"/>
      <c r="Y72" s="6"/>
      <c r="Z72" s="6"/>
      <c r="AA72" s="6"/>
      <c r="AB72" s="6"/>
      <c r="AC72" s="6"/>
      <c r="AD72" s="6"/>
      <c r="AE72" s="6"/>
    </row>
    <row r="73" spans="1:31">
      <c r="A73" s="6"/>
      <c r="B73" s="6"/>
      <c r="C73" s="167"/>
      <c r="D73" s="13"/>
      <c r="E73" s="6"/>
      <c r="F73" s="6"/>
      <c r="G73" s="6"/>
      <c r="H73" s="6"/>
      <c r="I73" s="6"/>
      <c r="J73" s="6"/>
      <c r="K73" s="6"/>
      <c r="L73" s="6"/>
      <c r="M73" s="6"/>
      <c r="N73" s="6"/>
      <c r="O73" s="6"/>
      <c r="P73" s="6"/>
      <c r="Q73" s="6"/>
      <c r="R73" s="6"/>
      <c r="S73" s="6"/>
      <c r="T73" s="6"/>
      <c r="U73" s="6"/>
      <c r="V73" s="6"/>
      <c r="W73" s="6"/>
      <c r="X73" s="6"/>
      <c r="Y73" s="6"/>
      <c r="Z73" s="6"/>
      <c r="AA73" s="6"/>
      <c r="AB73" s="6"/>
      <c r="AC73" s="6"/>
      <c r="AD73" s="6"/>
      <c r="AE73" s="6"/>
    </row>
    <row r="74" spans="1:31">
      <c r="A74" s="6"/>
      <c r="B74" s="6"/>
      <c r="C74" s="167"/>
      <c r="D74" s="13"/>
      <c r="E74" s="6"/>
      <c r="F74" s="6"/>
      <c r="G74" s="6"/>
      <c r="H74" s="6"/>
      <c r="I74" s="6"/>
      <c r="J74" s="6"/>
      <c r="K74" s="6"/>
      <c r="L74" s="6"/>
      <c r="M74" s="6"/>
      <c r="N74" s="6"/>
      <c r="O74" s="6"/>
      <c r="P74" s="6"/>
      <c r="Q74" s="6"/>
      <c r="R74" s="6"/>
      <c r="S74" s="6"/>
      <c r="T74" s="6"/>
      <c r="U74" s="6"/>
      <c r="V74" s="6"/>
      <c r="W74" s="6"/>
      <c r="X74" s="6"/>
      <c r="Y74" s="6"/>
      <c r="Z74" s="6"/>
      <c r="AA74" s="6"/>
      <c r="AB74" s="6"/>
      <c r="AC74" s="6"/>
      <c r="AD74" s="6"/>
      <c r="AE74" s="6"/>
    </row>
    <row r="75" spans="1:31">
      <c r="A75" s="6"/>
      <c r="B75" s="6"/>
      <c r="C75" s="167"/>
      <c r="D75" s="13"/>
      <c r="E75" s="6"/>
      <c r="F75" s="6"/>
      <c r="G75" s="6"/>
      <c r="H75" s="6"/>
      <c r="I75" s="6"/>
      <c r="J75" s="6"/>
      <c r="K75" s="6"/>
      <c r="L75" s="6"/>
      <c r="M75" s="6"/>
      <c r="N75" s="6"/>
      <c r="O75" s="6"/>
      <c r="P75" s="6"/>
      <c r="Q75" s="6"/>
      <c r="R75" s="6"/>
      <c r="S75" s="6"/>
      <c r="T75" s="6"/>
      <c r="U75" s="6"/>
      <c r="V75" s="6"/>
      <c r="W75" s="6"/>
      <c r="X75" s="6"/>
      <c r="Y75" s="6"/>
      <c r="Z75" s="6"/>
      <c r="AA75" s="6"/>
      <c r="AB75" s="6"/>
      <c r="AC75" s="6"/>
      <c r="AD75" s="6"/>
      <c r="AE75" s="6"/>
    </row>
    <row r="76" spans="1:31">
      <c r="A76" s="6"/>
      <c r="B76" s="6"/>
      <c r="C76" s="167"/>
      <c r="D76" s="13"/>
      <c r="E76" s="6"/>
      <c r="F76" s="6"/>
      <c r="G76" s="6"/>
      <c r="H76" s="6"/>
      <c r="I76" s="6"/>
      <c r="J76" s="6"/>
      <c r="K76" s="6"/>
      <c r="L76" s="6"/>
      <c r="M76" s="6"/>
      <c r="N76" s="6"/>
      <c r="O76" s="6"/>
      <c r="P76" s="6"/>
      <c r="Q76" s="6"/>
      <c r="R76" s="6"/>
      <c r="S76" s="6"/>
      <c r="T76" s="6"/>
      <c r="U76" s="6"/>
      <c r="V76" s="6"/>
      <c r="W76" s="6"/>
      <c r="X76" s="6"/>
      <c r="Y76" s="6"/>
      <c r="Z76" s="6"/>
      <c r="AA76" s="6"/>
      <c r="AB76" s="6"/>
      <c r="AC76" s="6"/>
      <c r="AD76" s="6"/>
      <c r="AE76" s="6"/>
    </row>
    <row r="77" spans="1:31">
      <c r="A77" s="6"/>
      <c r="B77" s="6"/>
      <c r="C77" s="167"/>
      <c r="D77" s="13"/>
      <c r="E77" s="6"/>
      <c r="F77" s="6"/>
      <c r="G77" s="6"/>
      <c r="H77" s="6"/>
      <c r="I77" s="6"/>
      <c r="J77" s="6"/>
      <c r="K77" s="6"/>
      <c r="L77" s="6"/>
      <c r="M77" s="6"/>
      <c r="N77" s="6"/>
      <c r="O77" s="6"/>
      <c r="P77" s="6"/>
      <c r="Q77" s="6"/>
      <c r="R77" s="6"/>
      <c r="S77" s="6"/>
      <c r="T77" s="6"/>
      <c r="U77" s="6"/>
      <c r="V77" s="6"/>
      <c r="W77" s="6"/>
      <c r="X77" s="6"/>
      <c r="Y77" s="6"/>
      <c r="Z77" s="6"/>
      <c r="AA77" s="6"/>
      <c r="AB77" s="6"/>
      <c r="AC77" s="6"/>
      <c r="AD77" s="6"/>
      <c r="AE77" s="6"/>
    </row>
    <row r="78" spans="1:31">
      <c r="A78" s="6"/>
      <c r="B78" s="6"/>
      <c r="C78" s="167"/>
      <c r="D78" s="13"/>
      <c r="E78" s="6"/>
      <c r="F78" s="6"/>
      <c r="G78" s="6"/>
      <c r="H78" s="6"/>
      <c r="I78" s="6"/>
      <c r="J78" s="6"/>
      <c r="K78" s="6"/>
      <c r="L78" s="6"/>
      <c r="M78" s="6"/>
      <c r="N78" s="6"/>
      <c r="O78" s="6"/>
      <c r="P78" s="6"/>
      <c r="Q78" s="6"/>
      <c r="R78" s="6"/>
      <c r="S78" s="6"/>
      <c r="T78" s="6"/>
      <c r="U78" s="6"/>
      <c r="V78" s="6"/>
      <c r="W78" s="6"/>
      <c r="X78" s="6"/>
      <c r="Y78" s="6"/>
      <c r="Z78" s="6"/>
      <c r="AA78" s="6"/>
      <c r="AB78" s="6"/>
      <c r="AC78" s="6"/>
      <c r="AD78" s="6"/>
      <c r="AE78" s="6"/>
    </row>
    <row r="79" spans="1:31">
      <c r="A79" s="6"/>
      <c r="B79" s="6"/>
      <c r="C79" s="167"/>
      <c r="D79" s="13"/>
      <c r="E79" s="6"/>
      <c r="F79" s="6"/>
      <c r="G79" s="6"/>
      <c r="H79" s="6"/>
      <c r="I79" s="6"/>
      <c r="J79" s="6"/>
      <c r="K79" s="6"/>
      <c r="L79" s="6"/>
      <c r="M79" s="6"/>
      <c r="N79" s="6"/>
      <c r="O79" s="6"/>
      <c r="P79" s="6"/>
      <c r="Q79" s="6"/>
      <c r="R79" s="6"/>
      <c r="S79" s="6"/>
      <c r="T79" s="6"/>
      <c r="U79" s="6"/>
      <c r="V79" s="6"/>
      <c r="W79" s="6"/>
      <c r="X79" s="6"/>
      <c r="Y79" s="6"/>
      <c r="Z79" s="6"/>
      <c r="AA79" s="6"/>
      <c r="AB79" s="6"/>
      <c r="AC79" s="6"/>
      <c r="AD79" s="6"/>
      <c r="AE79" s="6"/>
    </row>
    <row r="80" spans="1:31">
      <c r="A80" s="6"/>
      <c r="B80" s="6"/>
      <c r="C80" s="167"/>
      <c r="D80" s="13"/>
      <c r="E80" s="6"/>
      <c r="F80" s="6"/>
      <c r="G80" s="6"/>
      <c r="H80" s="6"/>
      <c r="I80" s="6"/>
      <c r="J80" s="6"/>
      <c r="K80" s="6"/>
      <c r="L80" s="6"/>
      <c r="M80" s="6"/>
      <c r="N80" s="6"/>
      <c r="O80" s="6"/>
      <c r="P80" s="6"/>
      <c r="Q80" s="6"/>
      <c r="R80" s="6"/>
      <c r="S80" s="6"/>
      <c r="T80" s="6"/>
      <c r="U80" s="6"/>
      <c r="V80" s="6"/>
      <c r="W80" s="6"/>
      <c r="X80" s="6"/>
      <c r="Y80" s="6"/>
      <c r="Z80" s="6"/>
      <c r="AA80" s="6"/>
      <c r="AB80" s="6"/>
      <c r="AC80" s="6"/>
      <c r="AD80" s="6"/>
      <c r="AE80" s="6"/>
    </row>
    <row r="81" spans="1:31">
      <c r="A81" s="6"/>
      <c r="B81" s="6"/>
      <c r="C81" s="167"/>
      <c r="D81" s="13"/>
      <c r="E81" s="6"/>
      <c r="F81" s="6"/>
      <c r="G81" s="6"/>
      <c r="H81" s="6"/>
      <c r="I81" s="6"/>
      <c r="J81" s="6"/>
      <c r="K81" s="6"/>
      <c r="L81" s="6"/>
      <c r="M81" s="6"/>
      <c r="N81" s="6"/>
      <c r="O81" s="6"/>
      <c r="P81" s="6"/>
      <c r="Q81" s="6"/>
      <c r="R81" s="6"/>
      <c r="S81" s="6"/>
      <c r="T81" s="6"/>
      <c r="U81" s="6"/>
      <c r="V81" s="6"/>
      <c r="W81" s="6"/>
      <c r="X81" s="6"/>
      <c r="Y81" s="6"/>
      <c r="Z81" s="6"/>
      <c r="AA81" s="6"/>
      <c r="AB81" s="6"/>
      <c r="AC81" s="6"/>
      <c r="AD81" s="6"/>
      <c r="AE81" s="6"/>
    </row>
    <row r="82" spans="1:31">
      <c r="A82" s="6"/>
      <c r="B82" s="6"/>
      <c r="C82" s="167"/>
      <c r="D82" s="13"/>
      <c r="E82" s="6"/>
      <c r="F82" s="6"/>
      <c r="G82" s="6"/>
      <c r="H82" s="6"/>
      <c r="I82" s="6"/>
      <c r="J82" s="6"/>
      <c r="K82" s="6"/>
      <c r="L82" s="6"/>
      <c r="M82" s="6"/>
      <c r="N82" s="6"/>
      <c r="O82" s="6"/>
      <c r="P82" s="6"/>
      <c r="Q82" s="6"/>
      <c r="R82" s="6"/>
      <c r="S82" s="6"/>
      <c r="T82" s="6"/>
      <c r="U82" s="6"/>
      <c r="V82" s="6"/>
      <c r="W82" s="6"/>
      <c r="X82" s="6"/>
      <c r="Y82" s="6"/>
      <c r="Z82" s="6"/>
      <c r="AA82" s="6"/>
      <c r="AB82" s="6"/>
      <c r="AC82" s="6"/>
      <c r="AD82" s="6"/>
      <c r="AE82" s="6"/>
    </row>
    <row r="83" spans="1:31">
      <c r="A83" s="6"/>
      <c r="B83" s="6"/>
      <c r="C83" s="167"/>
      <c r="D83" s="13"/>
      <c r="E83" s="6"/>
      <c r="F83" s="6"/>
      <c r="G83" s="6"/>
      <c r="H83" s="6"/>
      <c r="I83" s="6"/>
      <c r="J83" s="6"/>
      <c r="K83" s="6"/>
      <c r="L83" s="6"/>
      <c r="M83" s="6"/>
      <c r="N83" s="6"/>
      <c r="O83" s="6"/>
      <c r="P83" s="6"/>
      <c r="Q83" s="6"/>
      <c r="R83" s="6"/>
      <c r="S83" s="6"/>
      <c r="T83" s="6"/>
      <c r="U83" s="6"/>
      <c r="V83" s="6"/>
      <c r="W83" s="6"/>
      <c r="X83" s="6"/>
      <c r="Y83" s="6"/>
      <c r="Z83" s="6"/>
      <c r="AA83" s="6"/>
      <c r="AB83" s="6"/>
      <c r="AC83" s="6"/>
      <c r="AD83" s="6"/>
      <c r="AE83" s="6"/>
    </row>
    <row r="84" spans="1:31">
      <c r="A84" s="6"/>
      <c r="B84" s="6"/>
      <c r="C84" s="167"/>
      <c r="D84" s="13"/>
      <c r="E84" s="6"/>
      <c r="F84" s="6"/>
      <c r="G84" s="6"/>
      <c r="H84" s="6"/>
      <c r="I84" s="6"/>
      <c r="J84" s="6"/>
      <c r="K84" s="6"/>
      <c r="L84" s="6"/>
      <c r="M84" s="6"/>
      <c r="N84" s="6"/>
      <c r="O84" s="6"/>
      <c r="P84" s="6"/>
      <c r="Q84" s="6"/>
      <c r="R84" s="6"/>
      <c r="S84" s="6"/>
      <c r="T84" s="6"/>
      <c r="U84" s="6"/>
      <c r="V84" s="6"/>
      <c r="W84" s="6"/>
      <c r="X84" s="6"/>
      <c r="Y84" s="6"/>
      <c r="Z84" s="6"/>
      <c r="AA84" s="6"/>
      <c r="AB84" s="6"/>
      <c r="AC84" s="6"/>
      <c r="AD84" s="6"/>
      <c r="AE84" s="6"/>
    </row>
    <row r="85" spans="1:31">
      <c r="A85" s="6"/>
      <c r="B85" s="6"/>
      <c r="C85" s="167"/>
      <c r="D85" s="13"/>
      <c r="E85" s="6"/>
      <c r="F85" s="6"/>
      <c r="G85" s="6"/>
      <c r="H85" s="6"/>
      <c r="I85" s="6"/>
      <c r="J85" s="6"/>
      <c r="K85" s="6"/>
      <c r="L85" s="6"/>
      <c r="M85" s="6"/>
      <c r="N85" s="6"/>
      <c r="O85" s="6"/>
      <c r="P85" s="6"/>
      <c r="Q85" s="6"/>
      <c r="R85" s="6"/>
      <c r="S85" s="6"/>
      <c r="T85" s="6"/>
      <c r="U85" s="6"/>
      <c r="V85" s="6"/>
      <c r="W85" s="6"/>
      <c r="X85" s="6"/>
      <c r="Y85" s="6"/>
      <c r="Z85" s="6"/>
      <c r="AA85" s="6"/>
      <c r="AB85" s="6"/>
      <c r="AC85" s="6"/>
      <c r="AD85" s="6"/>
      <c r="AE85" s="6"/>
    </row>
    <row r="86" spans="1:31">
      <c r="A86" s="6"/>
      <c r="B86" s="6"/>
      <c r="C86" s="167"/>
      <c r="D86" s="13"/>
      <c r="E86" s="6"/>
      <c r="F86" s="6"/>
      <c r="G86" s="6"/>
      <c r="H86" s="6"/>
      <c r="I86" s="6"/>
      <c r="J86" s="6"/>
      <c r="K86" s="6"/>
      <c r="L86" s="6"/>
      <c r="M86" s="6"/>
      <c r="N86" s="6"/>
      <c r="O86" s="6"/>
      <c r="P86" s="6"/>
      <c r="Q86" s="6"/>
      <c r="R86" s="6"/>
      <c r="S86" s="6"/>
      <c r="T86" s="6"/>
      <c r="U86" s="6"/>
      <c r="V86" s="6"/>
      <c r="W86" s="6"/>
      <c r="X86" s="6"/>
      <c r="Y86" s="6"/>
      <c r="Z86" s="6"/>
      <c r="AA86" s="6"/>
      <c r="AB86" s="6"/>
      <c r="AC86" s="6"/>
      <c r="AD86" s="6"/>
      <c r="AE86" s="6"/>
    </row>
    <row r="87" spans="1:31">
      <c r="A87" s="6"/>
      <c r="B87" s="6"/>
      <c r="C87" s="167"/>
      <c r="D87" s="13"/>
      <c r="E87" s="6"/>
      <c r="F87" s="6"/>
      <c r="G87" s="6"/>
      <c r="H87" s="6"/>
      <c r="I87" s="6"/>
      <c r="J87" s="6"/>
      <c r="K87" s="6"/>
      <c r="L87" s="6"/>
      <c r="M87" s="6"/>
      <c r="N87" s="6"/>
      <c r="O87" s="6"/>
      <c r="P87" s="6"/>
      <c r="Q87" s="6"/>
      <c r="R87" s="6"/>
      <c r="S87" s="6"/>
      <c r="T87" s="6"/>
      <c r="U87" s="6"/>
      <c r="V87" s="6"/>
      <c r="W87" s="6"/>
      <c r="X87" s="6"/>
      <c r="Y87" s="6"/>
      <c r="Z87" s="6"/>
      <c r="AA87" s="6"/>
      <c r="AB87" s="6"/>
      <c r="AC87" s="6"/>
      <c r="AD87" s="6"/>
      <c r="AE87" s="6"/>
    </row>
    <row r="88" spans="1:31">
      <c r="A88" s="6"/>
      <c r="B88" s="6"/>
      <c r="C88" s="167"/>
      <c r="D88" s="13"/>
      <c r="E88" s="6"/>
      <c r="F88" s="6"/>
      <c r="G88" s="6"/>
      <c r="H88" s="6"/>
      <c r="I88" s="6"/>
      <c r="J88" s="6"/>
      <c r="K88" s="6"/>
      <c r="L88" s="6"/>
      <c r="M88" s="6"/>
      <c r="N88" s="6"/>
      <c r="O88" s="6"/>
      <c r="P88" s="6"/>
      <c r="Q88" s="6"/>
      <c r="R88" s="6"/>
      <c r="S88" s="6"/>
      <c r="T88" s="6"/>
      <c r="U88" s="6"/>
      <c r="V88" s="6"/>
      <c r="W88" s="6"/>
      <c r="X88" s="6"/>
      <c r="Y88" s="6"/>
      <c r="Z88" s="6"/>
      <c r="AA88" s="6"/>
      <c r="AB88" s="6"/>
      <c r="AC88" s="6"/>
      <c r="AD88" s="6"/>
      <c r="AE88" s="6"/>
    </row>
    <row r="89" spans="1:31">
      <c r="A89" s="6"/>
      <c r="B89" s="6"/>
      <c r="C89" s="167"/>
      <c r="D89" s="13"/>
      <c r="E89" s="6"/>
      <c r="F89" s="6"/>
      <c r="G89" s="6"/>
      <c r="H89" s="6"/>
      <c r="I89" s="6"/>
      <c r="J89" s="6"/>
      <c r="K89" s="6"/>
      <c r="L89" s="6"/>
      <c r="M89" s="6"/>
      <c r="N89" s="6"/>
      <c r="O89" s="6"/>
      <c r="P89" s="6"/>
      <c r="Q89" s="6"/>
      <c r="R89" s="6"/>
      <c r="S89" s="6"/>
      <c r="T89" s="6"/>
      <c r="U89" s="6"/>
      <c r="V89" s="6"/>
      <c r="W89" s="6"/>
      <c r="X89" s="6"/>
      <c r="Y89" s="6"/>
      <c r="Z89" s="6"/>
      <c r="AA89" s="6"/>
      <c r="AB89" s="6"/>
      <c r="AC89" s="6"/>
      <c r="AD89" s="6"/>
      <c r="AE89" s="6"/>
    </row>
    <row r="90" spans="1:31">
      <c r="A90" s="6"/>
      <c r="B90" s="6"/>
      <c r="C90" s="167"/>
      <c r="D90" s="13"/>
      <c r="E90" s="6"/>
      <c r="F90" s="6"/>
      <c r="G90" s="6"/>
      <c r="H90" s="6"/>
      <c r="I90" s="6"/>
      <c r="J90" s="6"/>
      <c r="K90" s="6"/>
      <c r="L90" s="6"/>
      <c r="M90" s="6"/>
      <c r="N90" s="6"/>
      <c r="O90" s="6"/>
      <c r="P90" s="6"/>
      <c r="Q90" s="6"/>
      <c r="R90" s="6"/>
      <c r="S90" s="6"/>
      <c r="T90" s="6"/>
      <c r="U90" s="6"/>
      <c r="V90" s="6"/>
      <c r="W90" s="6"/>
      <c r="X90" s="6"/>
      <c r="Y90" s="6"/>
      <c r="Z90" s="6"/>
      <c r="AA90" s="6"/>
      <c r="AB90" s="6"/>
      <c r="AC90" s="6"/>
      <c r="AD90" s="6"/>
      <c r="AE90" s="6"/>
    </row>
    <row r="91" spans="1:31">
      <c r="A91" s="6"/>
      <c r="B91" s="6"/>
      <c r="C91" s="167"/>
      <c r="D91" s="13"/>
      <c r="E91" s="6"/>
      <c r="F91" s="6"/>
      <c r="G91" s="6"/>
      <c r="H91" s="6"/>
      <c r="I91" s="6"/>
      <c r="J91" s="6"/>
      <c r="K91" s="6"/>
      <c r="L91" s="6"/>
      <c r="M91" s="6"/>
      <c r="N91" s="6"/>
      <c r="O91" s="6"/>
      <c r="P91" s="6"/>
      <c r="Q91" s="6"/>
      <c r="R91" s="6"/>
      <c r="S91" s="6"/>
      <c r="T91" s="6"/>
      <c r="U91" s="6"/>
      <c r="V91" s="6"/>
      <c r="W91" s="6"/>
      <c r="X91" s="6"/>
      <c r="Y91" s="6"/>
      <c r="Z91" s="6"/>
      <c r="AA91" s="6"/>
      <c r="AB91" s="6"/>
      <c r="AC91" s="6"/>
      <c r="AD91" s="6"/>
      <c r="AE91" s="6"/>
    </row>
    <row r="92" spans="1:31">
      <c r="A92" s="6"/>
      <c r="B92" s="6"/>
      <c r="C92" s="167"/>
      <c r="D92" s="13"/>
      <c r="E92" s="6"/>
      <c r="F92" s="6"/>
      <c r="G92" s="6"/>
      <c r="H92" s="6"/>
      <c r="I92" s="6"/>
      <c r="J92" s="6"/>
      <c r="K92" s="6"/>
      <c r="L92" s="6"/>
      <c r="M92" s="6"/>
      <c r="N92" s="6"/>
      <c r="O92" s="6"/>
      <c r="P92" s="6"/>
      <c r="Q92" s="6"/>
      <c r="R92" s="6"/>
      <c r="S92" s="6"/>
      <c r="T92" s="6"/>
      <c r="U92" s="6"/>
      <c r="V92" s="6"/>
      <c r="W92" s="6"/>
      <c r="X92" s="6"/>
      <c r="Y92" s="6"/>
      <c r="Z92" s="6"/>
      <c r="AA92" s="6"/>
      <c r="AB92" s="6"/>
      <c r="AC92" s="6"/>
      <c r="AD92" s="6"/>
      <c r="AE92" s="6"/>
    </row>
    <row r="93" spans="1:31">
      <c r="A93" s="6"/>
      <c r="B93" s="6"/>
      <c r="C93" s="167"/>
      <c r="D93" s="13"/>
      <c r="E93" s="6"/>
      <c r="F93" s="6"/>
      <c r="G93" s="6"/>
      <c r="H93" s="6"/>
      <c r="I93" s="6"/>
      <c r="J93" s="6"/>
      <c r="K93" s="6"/>
      <c r="L93" s="6"/>
      <c r="M93" s="6"/>
      <c r="N93" s="6"/>
      <c r="O93" s="6"/>
      <c r="P93" s="6"/>
      <c r="Q93" s="6"/>
      <c r="R93" s="6"/>
      <c r="S93" s="6"/>
      <c r="T93" s="6"/>
      <c r="U93" s="6"/>
      <c r="V93" s="6"/>
      <c r="W93" s="6"/>
      <c r="X93" s="6"/>
      <c r="Y93" s="6"/>
      <c r="Z93" s="6"/>
      <c r="AA93" s="6"/>
      <c r="AB93" s="6"/>
      <c r="AC93" s="6"/>
      <c r="AD93" s="6"/>
      <c r="AE93" s="6"/>
    </row>
    <row r="94" spans="1:31">
      <c r="A94" s="6"/>
      <c r="B94" s="6"/>
      <c r="C94" s="167"/>
      <c r="D94" s="13"/>
      <c r="E94" s="6"/>
      <c r="F94" s="6"/>
      <c r="G94" s="6"/>
      <c r="H94" s="6"/>
      <c r="I94" s="6"/>
      <c r="J94" s="6"/>
      <c r="K94" s="6"/>
      <c r="L94" s="6"/>
      <c r="M94" s="6"/>
      <c r="N94" s="6"/>
      <c r="O94" s="6"/>
      <c r="P94" s="6"/>
      <c r="Q94" s="6"/>
      <c r="R94" s="6"/>
      <c r="S94" s="6"/>
      <c r="T94" s="6"/>
      <c r="U94" s="6"/>
      <c r="V94" s="6"/>
      <c r="W94" s="6"/>
      <c r="X94" s="6"/>
      <c r="Y94" s="6"/>
      <c r="Z94" s="6"/>
      <c r="AA94" s="6"/>
      <c r="AB94" s="6"/>
      <c r="AC94" s="6"/>
      <c r="AD94" s="6"/>
      <c r="AE94" s="6"/>
    </row>
    <row r="95" spans="1:31">
      <c r="A95" s="6"/>
      <c r="B95" s="6"/>
      <c r="C95" s="167"/>
      <c r="D95" s="13"/>
      <c r="E95" s="6"/>
      <c r="F95" s="6"/>
      <c r="G95" s="6"/>
      <c r="H95" s="6"/>
      <c r="I95" s="6"/>
      <c r="J95" s="6"/>
      <c r="K95" s="6"/>
      <c r="L95" s="6"/>
      <c r="M95" s="6"/>
      <c r="N95" s="6"/>
      <c r="O95" s="6"/>
      <c r="P95" s="6"/>
      <c r="Q95" s="6"/>
      <c r="R95" s="6"/>
      <c r="S95" s="6"/>
      <c r="T95" s="6"/>
      <c r="U95" s="6"/>
      <c r="V95" s="6"/>
      <c r="W95" s="6"/>
      <c r="X95" s="6"/>
      <c r="Y95" s="6"/>
      <c r="Z95" s="6"/>
      <c r="AA95" s="6"/>
      <c r="AB95" s="6"/>
      <c r="AC95" s="6"/>
      <c r="AD95" s="6"/>
      <c r="AE95" s="6"/>
    </row>
    <row r="96" spans="1:31">
      <c r="A96" s="6"/>
      <c r="B96" s="6"/>
      <c r="C96" s="167"/>
      <c r="D96" s="13"/>
      <c r="E96" s="6"/>
      <c r="F96" s="6"/>
      <c r="G96" s="6"/>
      <c r="H96" s="6"/>
      <c r="I96" s="6"/>
      <c r="J96" s="6"/>
      <c r="K96" s="6"/>
      <c r="L96" s="6"/>
      <c r="M96" s="6"/>
      <c r="N96" s="6"/>
      <c r="O96" s="6"/>
      <c r="P96" s="6"/>
      <c r="Q96" s="6"/>
      <c r="R96" s="6"/>
      <c r="S96" s="6"/>
      <c r="T96" s="6"/>
      <c r="U96" s="6"/>
      <c r="V96" s="6"/>
      <c r="W96" s="6"/>
      <c r="X96" s="6"/>
      <c r="Y96" s="6"/>
      <c r="Z96" s="6"/>
      <c r="AA96" s="6"/>
      <c r="AB96" s="6"/>
      <c r="AC96" s="6"/>
      <c r="AD96" s="6"/>
      <c r="AE96" s="6"/>
    </row>
    <row r="97" spans="1:31">
      <c r="A97" s="6"/>
      <c r="B97" s="6"/>
      <c r="C97" s="167"/>
      <c r="D97" s="13"/>
      <c r="E97" s="6"/>
      <c r="F97" s="6"/>
      <c r="G97" s="6"/>
      <c r="H97" s="6"/>
      <c r="I97" s="6"/>
      <c r="J97" s="6"/>
      <c r="K97" s="6"/>
      <c r="L97" s="6"/>
      <c r="M97" s="6"/>
      <c r="N97" s="6"/>
      <c r="O97" s="6"/>
      <c r="P97" s="6"/>
      <c r="Q97" s="6"/>
      <c r="R97" s="6"/>
      <c r="S97" s="6"/>
      <c r="T97" s="6"/>
      <c r="U97" s="6"/>
      <c r="V97" s="6"/>
      <c r="W97" s="6"/>
      <c r="X97" s="6"/>
      <c r="Y97" s="6"/>
      <c r="Z97" s="6"/>
      <c r="AA97" s="6"/>
      <c r="AB97" s="6"/>
      <c r="AC97" s="6"/>
      <c r="AD97" s="6"/>
      <c r="AE97" s="6"/>
    </row>
    <row r="98" spans="1:31">
      <c r="A98" s="6"/>
      <c r="B98" s="6"/>
      <c r="C98" s="167"/>
      <c r="D98" s="13"/>
      <c r="E98" s="6"/>
      <c r="F98" s="6"/>
      <c r="G98" s="6"/>
      <c r="H98" s="6"/>
      <c r="I98" s="6"/>
      <c r="J98" s="6"/>
      <c r="K98" s="6"/>
      <c r="L98" s="6"/>
      <c r="M98" s="6"/>
      <c r="N98" s="6"/>
      <c r="O98" s="6"/>
      <c r="P98" s="6"/>
      <c r="Q98" s="6"/>
      <c r="R98" s="6"/>
      <c r="S98" s="6"/>
      <c r="T98" s="6"/>
      <c r="U98" s="6"/>
      <c r="V98" s="6"/>
      <c r="W98" s="6"/>
      <c r="X98" s="6"/>
      <c r="Y98" s="6"/>
      <c r="Z98" s="6"/>
      <c r="AA98" s="6"/>
      <c r="AB98" s="6"/>
      <c r="AC98" s="6"/>
      <c r="AD98" s="6"/>
      <c r="AE98" s="6"/>
    </row>
    <row r="99" spans="1:31">
      <c r="A99" s="6"/>
      <c r="B99" s="6"/>
      <c r="C99" s="167"/>
      <c r="D99" s="13"/>
      <c r="E99" s="6"/>
      <c r="F99" s="6"/>
      <c r="G99" s="6"/>
      <c r="H99" s="6"/>
      <c r="I99" s="6"/>
      <c r="J99" s="6"/>
      <c r="K99" s="6"/>
      <c r="L99" s="6"/>
      <c r="M99" s="6"/>
      <c r="N99" s="6"/>
      <c r="O99" s="6"/>
      <c r="P99" s="6"/>
      <c r="Q99" s="6"/>
      <c r="R99" s="6"/>
      <c r="S99" s="6"/>
      <c r="T99" s="6"/>
      <c r="U99" s="6"/>
      <c r="V99" s="6"/>
      <c r="W99" s="6"/>
      <c r="X99" s="6"/>
      <c r="Y99" s="6"/>
      <c r="Z99" s="6"/>
      <c r="AA99" s="6"/>
      <c r="AB99" s="6"/>
      <c r="AC99" s="6"/>
      <c r="AD99" s="6"/>
      <c r="AE99" s="6"/>
    </row>
    <row r="100" spans="1:31">
      <c r="A100" s="6"/>
      <c r="B100" s="6"/>
      <c r="C100" s="167"/>
      <c r="D100" s="13"/>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row>
    <row r="101" spans="1:31">
      <c r="A101" s="6"/>
      <c r="B101" s="6"/>
      <c r="C101" s="167"/>
      <c r="D101" s="13"/>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row>
    <row r="102" spans="1:31">
      <c r="A102" s="6"/>
      <c r="B102" s="6"/>
      <c r="C102" s="167"/>
      <c r="D102" s="13"/>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row>
    <row r="103" spans="1:31">
      <c r="A103" s="6"/>
      <c r="B103" s="6"/>
      <c r="C103" s="167"/>
      <c r="D103" s="13"/>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row>
    <row r="104" spans="1:31">
      <c r="A104" s="6"/>
      <c r="B104" s="6"/>
      <c r="C104" s="167"/>
      <c r="D104" s="13"/>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row>
    <row r="105" spans="1:31">
      <c r="A105" s="6"/>
      <c r="B105" s="6"/>
      <c r="C105" s="167"/>
      <c r="D105" s="13"/>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row>
    <row r="106" spans="1:31">
      <c r="A106" s="6"/>
      <c r="B106" s="6"/>
      <c r="C106" s="167"/>
      <c r="D106" s="13"/>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row>
    <row r="107" spans="1:31">
      <c r="A107" s="6"/>
      <c r="B107" s="6"/>
      <c r="C107" s="167"/>
      <c r="D107" s="13"/>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row>
    <row r="108" spans="1:31">
      <c r="A108" s="6"/>
      <c r="B108" s="6"/>
      <c r="C108" s="167"/>
      <c r="D108" s="13"/>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row>
    <row r="109" spans="1:31">
      <c r="A109" s="6"/>
      <c r="B109" s="6"/>
      <c r="C109" s="167"/>
      <c r="D109" s="13"/>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row>
    <row r="110" spans="1:31">
      <c r="A110" s="6"/>
      <c r="B110" s="6"/>
      <c r="C110" s="167"/>
      <c r="D110" s="13"/>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row>
    <row r="111" spans="1:31">
      <c r="A111" s="6"/>
      <c r="B111" s="6"/>
      <c r="C111" s="167"/>
      <c r="D111" s="13"/>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row>
    <row r="112" spans="1:31">
      <c r="A112" s="6"/>
      <c r="B112" s="6"/>
      <c r="C112" s="167"/>
      <c r="D112" s="13"/>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row>
    <row r="113" spans="1:31">
      <c r="A113" s="6"/>
      <c r="B113" s="6"/>
      <c r="C113" s="167"/>
      <c r="D113" s="13"/>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row>
    <row r="114" spans="1:31">
      <c r="A114" s="6"/>
      <c r="B114" s="6"/>
      <c r="C114" s="167"/>
      <c r="D114" s="13"/>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row>
    <row r="115" spans="1:31">
      <c r="A115" s="6"/>
      <c r="B115" s="6"/>
      <c r="C115" s="167"/>
      <c r="D115" s="13"/>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row>
    <row r="116" spans="1:31">
      <c r="A116" s="6"/>
      <c r="B116" s="6"/>
      <c r="C116" s="167"/>
      <c r="D116" s="13"/>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row>
    <row r="117" spans="1:31">
      <c r="A117" s="6"/>
      <c r="B117" s="6"/>
      <c r="C117" s="167"/>
      <c r="D117" s="13"/>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row>
    <row r="118" spans="1:31">
      <c r="A118" s="6"/>
      <c r="B118" s="6"/>
      <c r="C118" s="167"/>
      <c r="D118" s="13"/>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row>
    <row r="119" spans="1:31">
      <c r="A119" s="6"/>
      <c r="B119" s="6"/>
      <c r="C119" s="167"/>
      <c r="D119" s="13"/>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row>
    <row r="120" spans="1:31">
      <c r="A120" s="6"/>
      <c r="B120" s="6"/>
      <c r="C120" s="167"/>
      <c r="D120" s="13"/>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row>
    <row r="121" spans="1:31">
      <c r="A121" s="6"/>
      <c r="B121" s="6"/>
      <c r="C121" s="167"/>
      <c r="D121" s="13"/>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row>
    <row r="122" spans="1:31">
      <c r="A122" s="6"/>
      <c r="B122" s="6"/>
      <c r="C122" s="167"/>
      <c r="D122" s="13"/>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row>
    <row r="123" spans="1:31">
      <c r="A123" s="6"/>
      <c r="B123" s="6"/>
      <c r="C123" s="167"/>
      <c r="D123" s="13"/>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row>
    <row r="124" spans="1:31">
      <c r="A124" s="6"/>
      <c r="B124" s="6"/>
      <c r="C124" s="167"/>
      <c r="D124" s="13"/>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row>
    <row r="125" spans="1:31">
      <c r="A125" s="6"/>
      <c r="B125" s="6"/>
      <c r="C125" s="167"/>
      <c r="D125" s="13"/>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row>
    <row r="126" spans="1:31">
      <c r="A126" s="6"/>
      <c r="B126" s="6"/>
      <c r="C126" s="167"/>
      <c r="D126" s="13"/>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row>
    <row r="127" spans="1:31">
      <c r="A127" s="6"/>
      <c r="B127" s="6"/>
      <c r="C127" s="167"/>
      <c r="D127" s="13"/>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row>
    <row r="128" spans="1:31">
      <c r="A128" s="6"/>
      <c r="B128" s="6"/>
      <c r="C128" s="167"/>
      <c r="D128" s="13"/>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row>
    <row r="129" spans="1:31">
      <c r="A129" s="6"/>
      <c r="B129" s="6"/>
      <c r="C129" s="167"/>
      <c r="D129" s="13"/>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row>
    <row r="130" spans="1:31">
      <c r="A130" s="6"/>
      <c r="B130" s="6"/>
      <c r="C130" s="167"/>
      <c r="D130" s="13"/>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row>
    <row r="131" spans="1:31">
      <c r="A131" s="6"/>
      <c r="B131" s="6"/>
      <c r="C131" s="167"/>
      <c r="D131" s="13"/>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row>
    <row r="132" spans="1:31">
      <c r="A132" s="6"/>
      <c r="B132" s="6"/>
      <c r="C132" s="167"/>
      <c r="D132" s="13"/>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row>
    <row r="133" spans="1:31">
      <c r="A133" s="6"/>
      <c r="B133" s="6"/>
      <c r="C133" s="167"/>
      <c r="D133" s="13"/>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row>
    <row r="134" spans="1:31">
      <c r="A134" s="6"/>
      <c r="B134" s="6"/>
      <c r="C134" s="167"/>
      <c r="D134" s="13"/>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row>
    <row r="135" spans="1:31">
      <c r="A135" s="6"/>
      <c r="B135" s="6"/>
      <c r="C135" s="167"/>
      <c r="D135" s="13"/>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row>
    <row r="136" spans="1:31">
      <c r="A136" s="6"/>
      <c r="B136" s="6"/>
      <c r="C136" s="167"/>
      <c r="D136" s="13"/>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row>
    <row r="137" spans="1:31">
      <c r="A137" s="6"/>
      <c r="B137" s="6"/>
      <c r="C137" s="167"/>
      <c r="D137" s="13"/>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row>
    <row r="138" spans="1:31">
      <c r="A138" s="6"/>
      <c r="B138" s="6"/>
      <c r="C138" s="167"/>
      <c r="D138" s="13"/>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row>
    <row r="139" spans="1:31">
      <c r="A139" s="6"/>
      <c r="B139" s="6"/>
      <c r="C139" s="167"/>
      <c r="D139" s="13"/>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row>
    <row r="140" spans="1:31">
      <c r="A140" s="6"/>
      <c r="B140" s="6"/>
      <c r="C140" s="167"/>
      <c r="D140" s="13"/>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row>
    <row r="141" spans="1:31">
      <c r="A141" s="6"/>
      <c r="B141" s="6"/>
      <c r="C141" s="167"/>
      <c r="D141" s="13"/>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row>
    <row r="142" spans="1:31">
      <c r="A142" s="6"/>
      <c r="B142" s="6"/>
      <c r="C142" s="167"/>
      <c r="D142" s="13"/>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row>
    <row r="143" spans="1:31">
      <c r="A143" s="6"/>
      <c r="B143" s="6"/>
      <c r="C143" s="167"/>
      <c r="D143" s="13"/>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row>
    <row r="144" spans="1:31">
      <c r="A144" s="6"/>
      <c r="B144" s="6"/>
      <c r="C144" s="167"/>
      <c r="D144" s="13"/>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row>
    <row r="145" spans="1:31">
      <c r="A145" s="6"/>
      <c r="B145" s="6"/>
      <c r="C145" s="167"/>
      <c r="D145" s="13"/>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row>
    <row r="146" spans="1:31">
      <c r="A146" s="6"/>
      <c r="B146" s="6"/>
      <c r="C146" s="167"/>
      <c r="D146" s="13"/>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row>
    <row r="147" spans="1:31">
      <c r="A147" s="6"/>
      <c r="B147" s="6"/>
      <c r="C147" s="167"/>
      <c r="D147" s="13"/>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row>
    <row r="148" spans="1:31">
      <c r="A148" s="6"/>
      <c r="B148" s="6"/>
      <c r="C148" s="167"/>
      <c r="D148" s="13"/>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row>
    <row r="149" spans="1:31">
      <c r="A149" s="6"/>
      <c r="B149" s="6"/>
      <c r="C149" s="167"/>
      <c r="D149" s="13"/>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row>
    <row r="150" spans="1:31">
      <c r="A150" s="6"/>
      <c r="B150" s="6"/>
      <c r="C150" s="167"/>
      <c r="D150" s="13"/>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row>
    <row r="151" spans="1:31">
      <c r="A151" s="6"/>
      <c r="B151" s="6"/>
      <c r="C151" s="167"/>
      <c r="D151" s="13"/>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row>
    <row r="152" spans="1:31">
      <c r="A152" s="6"/>
      <c r="B152" s="6"/>
      <c r="C152" s="167"/>
      <c r="D152" s="13"/>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row>
    <row r="153" spans="1:31">
      <c r="A153" s="6"/>
      <c r="B153" s="6"/>
      <c r="C153" s="167"/>
      <c r="D153" s="13"/>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row>
    <row r="154" spans="1:31">
      <c r="A154" s="6"/>
      <c r="B154" s="6"/>
      <c r="C154" s="167"/>
      <c r="D154" s="13"/>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row>
    <row r="155" spans="1:31">
      <c r="A155" s="6"/>
      <c r="B155" s="6"/>
      <c r="C155" s="167"/>
      <c r="D155" s="13"/>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row>
    <row r="156" spans="1:31">
      <c r="A156" s="6"/>
      <c r="B156" s="6"/>
      <c r="C156" s="167"/>
      <c r="D156" s="13"/>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row>
    <row r="157" spans="1:31">
      <c r="A157" s="6"/>
      <c r="B157" s="6"/>
      <c r="C157" s="167"/>
      <c r="D157" s="13"/>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row>
    <row r="158" spans="1:31">
      <c r="A158" s="6"/>
      <c r="B158" s="6"/>
      <c r="C158" s="167"/>
      <c r="D158" s="13"/>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row>
    <row r="159" spans="1:31">
      <c r="A159" s="6"/>
      <c r="B159" s="6"/>
      <c r="C159" s="167"/>
      <c r="D159" s="13"/>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row>
    <row r="160" spans="1:31">
      <c r="A160" s="6"/>
      <c r="B160" s="6"/>
      <c r="C160" s="167"/>
      <c r="D160" s="13"/>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row>
    <row r="161" spans="1:31">
      <c r="A161" s="6"/>
      <c r="B161" s="6"/>
      <c r="C161" s="167"/>
      <c r="D161" s="13"/>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row>
    <row r="162" spans="1:31">
      <c r="A162" s="6"/>
      <c r="B162" s="6"/>
      <c r="C162" s="167"/>
      <c r="D162" s="13"/>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row>
    <row r="163" spans="1:31">
      <c r="A163" s="6"/>
      <c r="B163" s="6"/>
      <c r="C163" s="167"/>
      <c r="D163" s="13"/>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row>
    <row r="164" spans="1:31">
      <c r="A164" s="6"/>
      <c r="B164" s="6"/>
      <c r="C164" s="167"/>
      <c r="D164" s="13"/>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row>
    <row r="165" spans="1:31">
      <c r="A165" s="6"/>
      <c r="B165" s="6"/>
      <c r="C165" s="167"/>
      <c r="D165" s="13"/>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row>
    <row r="166" spans="1:31">
      <c r="A166" s="6"/>
      <c r="B166" s="6"/>
      <c r="C166" s="167"/>
      <c r="D166" s="13"/>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row>
    <row r="167" spans="1:31">
      <c r="A167" s="6"/>
      <c r="B167" s="6"/>
      <c r="C167" s="167"/>
      <c r="D167" s="13"/>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row>
    <row r="168" spans="1:31">
      <c r="A168" s="6"/>
      <c r="B168" s="6"/>
      <c r="C168" s="167"/>
      <c r="D168" s="13"/>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row>
    <row r="169" spans="1:31">
      <c r="A169" s="6"/>
      <c r="B169" s="6"/>
      <c r="C169" s="167"/>
      <c r="D169" s="13"/>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row>
    <row r="170" spans="1:31">
      <c r="A170" s="6"/>
      <c r="B170" s="6"/>
      <c r="C170" s="167"/>
      <c r="D170" s="13"/>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row>
    <row r="171" spans="1:31">
      <c r="A171" s="6"/>
      <c r="B171" s="6"/>
      <c r="C171" s="167"/>
      <c r="D171" s="13"/>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row>
    <row r="172" spans="1:31">
      <c r="A172" s="6"/>
      <c r="B172" s="6"/>
      <c r="C172" s="167"/>
      <c r="D172" s="13"/>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row>
    <row r="173" spans="1:31">
      <c r="A173" s="6"/>
      <c r="B173" s="6"/>
      <c r="C173" s="167"/>
      <c r="D173" s="13"/>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row>
    <row r="174" spans="1:31">
      <c r="A174" s="6"/>
      <c r="B174" s="6"/>
      <c r="C174" s="167"/>
      <c r="D174" s="13"/>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row>
    <row r="175" spans="1:31">
      <c r="A175" s="6"/>
      <c r="B175" s="6"/>
      <c r="C175" s="167"/>
      <c r="D175" s="13"/>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row>
    <row r="176" spans="1:31">
      <c r="A176" s="6"/>
      <c r="B176" s="6"/>
      <c r="C176" s="167"/>
      <c r="D176" s="13"/>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row>
    <row r="177" spans="1:31">
      <c r="A177" s="6"/>
      <c r="B177" s="6"/>
      <c r="C177" s="167"/>
      <c r="D177" s="13"/>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row>
    <row r="178" spans="1:31">
      <c r="A178" s="6"/>
      <c r="B178" s="6"/>
      <c r="C178" s="167"/>
      <c r="D178" s="13"/>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row>
    <row r="179" spans="1:31">
      <c r="A179" s="6"/>
      <c r="B179" s="6"/>
      <c r="C179" s="167"/>
      <c r="D179" s="13"/>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row>
    <row r="180" spans="1:31">
      <c r="A180" s="6"/>
      <c r="B180" s="6"/>
      <c r="C180" s="167"/>
      <c r="D180" s="13"/>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row>
    <row r="181" spans="1:31">
      <c r="A181" s="6"/>
      <c r="B181" s="6"/>
      <c r="C181" s="167"/>
      <c r="D181" s="13"/>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row>
    <row r="182" spans="1:31">
      <c r="A182" s="6"/>
      <c r="B182" s="6"/>
      <c r="C182" s="167"/>
      <c r="D182" s="13"/>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row>
    <row r="183" spans="1:31">
      <c r="A183" s="6"/>
      <c r="B183" s="6"/>
      <c r="C183" s="167"/>
      <c r="D183" s="13"/>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row>
    <row r="184" spans="1:31">
      <c r="A184" s="6"/>
      <c r="B184" s="6"/>
      <c r="C184" s="167"/>
      <c r="D184" s="13"/>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row>
    <row r="185" spans="1:31">
      <c r="A185" s="6"/>
      <c r="B185" s="6"/>
      <c r="C185" s="167"/>
      <c r="D185" s="13"/>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row>
    <row r="186" spans="1:31">
      <c r="A186" s="6"/>
      <c r="B186" s="6"/>
      <c r="C186" s="167"/>
      <c r="D186" s="13"/>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row>
    <row r="187" spans="1:31">
      <c r="A187" s="6"/>
      <c r="B187" s="6"/>
      <c r="C187" s="167"/>
      <c r="D187" s="13"/>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row>
    <row r="188" spans="1:31">
      <c r="A188" s="6"/>
      <c r="B188" s="6"/>
      <c r="C188" s="167"/>
      <c r="D188" s="13"/>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row>
    <row r="189" spans="1:31">
      <c r="A189" s="6"/>
      <c r="B189" s="6"/>
      <c r="C189" s="167"/>
      <c r="D189" s="13"/>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row>
    <row r="190" spans="1:31">
      <c r="A190" s="6"/>
      <c r="B190" s="6"/>
      <c r="C190" s="167"/>
      <c r="D190" s="13"/>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row>
    <row r="191" spans="1:31">
      <c r="A191" s="6"/>
      <c r="B191" s="6"/>
      <c r="C191" s="167"/>
      <c r="D191" s="13"/>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row>
    <row r="192" spans="1:31">
      <c r="A192" s="6"/>
      <c r="B192" s="6"/>
      <c r="C192" s="167"/>
      <c r="D192" s="13"/>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row>
    <row r="193" spans="1:31">
      <c r="A193" s="6"/>
      <c r="B193" s="6"/>
      <c r="C193" s="167"/>
      <c r="D193" s="13"/>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row>
    <row r="194" spans="1:31">
      <c r="A194" s="6"/>
      <c r="B194" s="6"/>
      <c r="C194" s="167"/>
      <c r="D194" s="13"/>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row>
    <row r="195" spans="1:31">
      <c r="A195" s="6"/>
      <c r="B195" s="6"/>
      <c r="C195" s="167"/>
      <c r="D195" s="13"/>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row>
    <row r="196" spans="1:31">
      <c r="A196" s="6"/>
      <c r="B196" s="6"/>
      <c r="C196" s="167"/>
      <c r="D196" s="13"/>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row>
    <row r="197" spans="1:31">
      <c r="A197" s="6"/>
      <c r="B197" s="6"/>
      <c r="C197" s="167"/>
      <c r="D197" s="13"/>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row>
    <row r="198" spans="1:31">
      <c r="A198" s="6"/>
      <c r="B198" s="6"/>
      <c r="C198" s="167"/>
      <c r="D198" s="13"/>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row>
    <row r="199" spans="1:31">
      <c r="A199" s="6"/>
      <c r="B199" s="6"/>
      <c r="C199" s="167"/>
      <c r="D199" s="13"/>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row>
    <row r="200" spans="1:31">
      <c r="A200" s="6"/>
      <c r="B200" s="6"/>
      <c r="C200" s="167"/>
      <c r="D200" s="13"/>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row>
    <row r="201" spans="1:31">
      <c r="A201" s="6"/>
      <c r="B201" s="6"/>
      <c r="C201" s="167"/>
      <c r="D201" s="13"/>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row>
    <row r="202" spans="1:31">
      <c r="A202" s="6"/>
      <c r="B202" s="6"/>
      <c r="C202" s="167"/>
      <c r="D202" s="13"/>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row>
    <row r="203" spans="1:31">
      <c r="A203" s="6"/>
      <c r="B203" s="6"/>
      <c r="C203" s="167"/>
      <c r="D203" s="13"/>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row>
    <row r="204" spans="1:31">
      <c r="A204" s="6"/>
      <c r="B204" s="6"/>
      <c r="C204" s="167"/>
      <c r="D204" s="13"/>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row>
    <row r="205" spans="1:31">
      <c r="A205" s="6"/>
      <c r="B205" s="6"/>
      <c r="C205" s="167"/>
      <c r="D205" s="13"/>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row>
    <row r="206" spans="1:31">
      <c r="A206" s="6"/>
      <c r="B206" s="6"/>
      <c r="C206" s="167"/>
      <c r="D206" s="13"/>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row>
    <row r="207" spans="1:31">
      <c r="A207" s="6"/>
      <c r="B207" s="6"/>
      <c r="C207" s="167"/>
      <c r="D207" s="13"/>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row>
    <row r="208" spans="1:31">
      <c r="A208" s="6"/>
      <c r="B208" s="6"/>
      <c r="C208" s="167"/>
      <c r="D208" s="13"/>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row>
    <row r="209" spans="1:31">
      <c r="A209" s="6"/>
      <c r="B209" s="6"/>
      <c r="C209" s="167"/>
      <c r="D209" s="13"/>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row>
    <row r="210" spans="1:31">
      <c r="A210" s="6"/>
      <c r="B210" s="6"/>
      <c r="C210" s="167"/>
      <c r="D210" s="13"/>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row>
    <row r="211" spans="1:31">
      <c r="A211" s="6"/>
      <c r="B211" s="6"/>
      <c r="C211" s="167"/>
      <c r="D211" s="13"/>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row>
    <row r="212" spans="1:31">
      <c r="A212" s="6"/>
      <c r="B212" s="6"/>
      <c r="C212" s="167"/>
      <c r="D212" s="13"/>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row>
    <row r="213" spans="1:31">
      <c r="A213" s="6"/>
      <c r="B213" s="6"/>
      <c r="C213" s="167"/>
      <c r="D213" s="13"/>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row>
    <row r="214" spans="1:31">
      <c r="A214" s="6"/>
      <c r="B214" s="6"/>
      <c r="C214" s="167"/>
      <c r="D214" s="13"/>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row>
    <row r="215" spans="1:31">
      <c r="A215" s="6"/>
      <c r="B215" s="6"/>
      <c r="C215" s="167"/>
      <c r="D215" s="13"/>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row>
    <row r="216" spans="1:31">
      <c r="A216" s="6"/>
      <c r="B216" s="6"/>
      <c r="C216" s="167"/>
      <c r="D216" s="13"/>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row>
    <row r="217" spans="1:31">
      <c r="A217" s="6"/>
      <c r="B217" s="6"/>
      <c r="C217" s="167"/>
      <c r="D217" s="13"/>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row>
    <row r="218" spans="1:31">
      <c r="A218" s="6"/>
      <c r="B218" s="6"/>
      <c r="C218" s="167"/>
      <c r="D218" s="13"/>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row>
    <row r="219" spans="1:31">
      <c r="A219" s="6"/>
      <c r="B219" s="6"/>
      <c r="C219" s="167"/>
      <c r="D219" s="13"/>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row>
    <row r="220" spans="1:31">
      <c r="A220" s="6"/>
      <c r="B220" s="6"/>
      <c r="C220" s="167"/>
      <c r="D220" s="13"/>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row>
    <row r="221" spans="1:31">
      <c r="A221" s="6"/>
      <c r="B221" s="6"/>
      <c r="C221" s="167"/>
      <c r="D221" s="13"/>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row>
    <row r="222" spans="1:31">
      <c r="A222" s="6"/>
      <c r="B222" s="6"/>
      <c r="C222" s="167"/>
      <c r="D222" s="13"/>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row>
    <row r="223" spans="1:31">
      <c r="A223" s="6"/>
      <c r="B223" s="6"/>
      <c r="C223" s="167"/>
      <c r="D223" s="13"/>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row>
    <row r="224" spans="1:31">
      <c r="A224" s="6"/>
      <c r="B224" s="6"/>
      <c r="C224" s="167"/>
      <c r="D224" s="13"/>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row>
    <row r="225" spans="1:31">
      <c r="A225" s="6"/>
      <c r="B225" s="6"/>
      <c r="C225" s="167"/>
      <c r="D225" s="13"/>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row>
    <row r="226" spans="1:31">
      <c r="A226" s="6"/>
      <c r="B226" s="6"/>
      <c r="C226" s="167"/>
      <c r="D226" s="13"/>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row>
    <row r="227" spans="1:31">
      <c r="A227" s="6"/>
      <c r="B227" s="6"/>
      <c r="C227" s="167"/>
      <c r="D227" s="13"/>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row>
    <row r="228" spans="1:31">
      <c r="A228" s="6"/>
      <c r="B228" s="6"/>
      <c r="C228" s="167"/>
      <c r="D228" s="13"/>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row>
    <row r="229" spans="1:31">
      <c r="A229" s="6"/>
      <c r="B229" s="6"/>
      <c r="C229" s="167"/>
      <c r="D229" s="13"/>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row>
    <row r="230" spans="1:31">
      <c r="A230" s="6"/>
      <c r="B230" s="6"/>
      <c r="C230" s="167"/>
      <c r="D230" s="13"/>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row>
    <row r="231" spans="1:31">
      <c r="A231" s="6"/>
      <c r="B231" s="6"/>
      <c r="C231" s="167"/>
      <c r="D231" s="13"/>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row>
    <row r="232" spans="1:31">
      <c r="A232" s="6"/>
      <c r="B232" s="6"/>
      <c r="C232" s="167"/>
      <c r="D232" s="13"/>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row>
    <row r="233" spans="1:31">
      <c r="A233" s="6"/>
      <c r="B233" s="6"/>
      <c r="C233" s="167"/>
      <c r="D233" s="13"/>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row>
    <row r="234" spans="1:31">
      <c r="A234" s="6"/>
      <c r="B234" s="6"/>
      <c r="C234" s="167"/>
      <c r="D234" s="13"/>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row>
    <row r="235" spans="1:31">
      <c r="A235" s="6"/>
      <c r="B235" s="6"/>
      <c r="C235" s="167"/>
      <c r="D235" s="13"/>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row>
    <row r="236" spans="1:31">
      <c r="A236" s="6"/>
      <c r="B236" s="6"/>
      <c r="C236" s="167"/>
      <c r="D236" s="13"/>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row>
    <row r="237" spans="1:31">
      <c r="A237" s="6"/>
      <c r="B237" s="6"/>
      <c r="C237" s="167"/>
      <c r="D237" s="13"/>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row>
    <row r="238" spans="1:31">
      <c r="A238" s="6"/>
      <c r="B238" s="6"/>
      <c r="C238" s="167"/>
      <c r="D238" s="13"/>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row>
    <row r="239" spans="1:31">
      <c r="A239" s="6"/>
      <c r="B239" s="6"/>
      <c r="C239" s="167"/>
      <c r="D239" s="13"/>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row>
    <row r="240" spans="1:31">
      <c r="A240" s="6"/>
      <c r="B240" s="6"/>
      <c r="C240" s="167"/>
      <c r="D240" s="13"/>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row>
    <row r="241" spans="1:31">
      <c r="A241" s="6"/>
      <c r="B241" s="6"/>
      <c r="C241" s="167"/>
      <c r="D241" s="13"/>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row>
    <row r="242" spans="1:31">
      <c r="A242" s="6"/>
      <c r="B242" s="6"/>
      <c r="C242" s="167"/>
      <c r="D242" s="13"/>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row>
    <row r="243" spans="1:31">
      <c r="A243" s="6"/>
      <c r="B243" s="6"/>
      <c r="C243" s="167"/>
      <c r="D243" s="13"/>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row>
    <row r="244" spans="1:31">
      <c r="A244" s="6"/>
      <c r="B244" s="6"/>
      <c r="C244" s="167"/>
      <c r="D244" s="13"/>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row>
    <row r="245" spans="1:31">
      <c r="A245" s="6"/>
      <c r="B245" s="6"/>
      <c r="C245" s="167"/>
      <c r="D245" s="13"/>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row>
    <row r="246" spans="1:31">
      <c r="A246" s="6"/>
      <c r="B246" s="6"/>
      <c r="C246" s="167"/>
      <c r="D246" s="13"/>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row>
    <row r="247" spans="1:31">
      <c r="A247" s="6"/>
      <c r="B247" s="6"/>
      <c r="C247" s="167"/>
      <c r="D247" s="13"/>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row>
    <row r="248" spans="1:31">
      <c r="A248" s="6"/>
      <c r="B248" s="6"/>
      <c r="C248" s="167"/>
      <c r="D248" s="13"/>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row>
    <row r="249" spans="1:31">
      <c r="A249" s="6"/>
      <c r="B249" s="6"/>
      <c r="C249" s="167"/>
      <c r="D249" s="13"/>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row>
    <row r="250" spans="1:31">
      <c r="A250" s="6"/>
      <c r="B250" s="6"/>
      <c r="C250" s="167"/>
      <c r="D250" s="13"/>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row>
    <row r="251" spans="1:31">
      <c r="A251" s="6"/>
      <c r="B251" s="6"/>
      <c r="C251" s="167"/>
      <c r="D251" s="13"/>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row>
    <row r="252" spans="1:31">
      <c r="A252" s="6"/>
      <c r="B252" s="6"/>
      <c r="C252" s="167"/>
      <c r="D252" s="13"/>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row>
    <row r="253" spans="1:31">
      <c r="A253" s="6"/>
      <c r="B253" s="6"/>
      <c r="C253" s="167"/>
      <c r="D253" s="13"/>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row>
    <row r="254" spans="1:31">
      <c r="A254" s="6"/>
      <c r="B254" s="6"/>
      <c r="C254" s="167"/>
      <c r="D254" s="13"/>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row>
    <row r="255" spans="1:31">
      <c r="A255" s="6"/>
      <c r="B255" s="6"/>
      <c r="C255" s="167"/>
      <c r="D255" s="13"/>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row>
    <row r="256" spans="1:31">
      <c r="A256" s="6"/>
      <c r="B256" s="6"/>
      <c r="C256" s="167"/>
      <c r="D256" s="13"/>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row>
    <row r="257" spans="1:31">
      <c r="A257" s="6"/>
      <c r="B257" s="6"/>
      <c r="C257" s="167"/>
      <c r="D257" s="13"/>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row>
    <row r="258" spans="1:31">
      <c r="A258" s="6"/>
      <c r="B258" s="6"/>
      <c r="C258" s="167"/>
      <c r="D258" s="13"/>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row>
    <row r="259" spans="1:31">
      <c r="A259" s="6"/>
      <c r="B259" s="6"/>
      <c r="C259" s="167"/>
      <c r="D259" s="13"/>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row>
    <row r="260" spans="1:31">
      <c r="A260" s="6"/>
      <c r="B260" s="6"/>
      <c r="C260" s="167"/>
      <c r="D260" s="13"/>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row>
    <row r="261" spans="1:31">
      <c r="A261" s="6"/>
      <c r="B261" s="6"/>
      <c r="C261" s="167"/>
      <c r="D261" s="13"/>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row>
    <row r="262" spans="1:31">
      <c r="A262" s="6"/>
      <c r="B262" s="6"/>
      <c r="C262" s="167"/>
      <c r="D262" s="13"/>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row>
    <row r="263" spans="1:31">
      <c r="A263" s="6"/>
      <c r="B263" s="6"/>
      <c r="C263" s="167"/>
      <c r="D263" s="13"/>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row>
    <row r="264" spans="1:31">
      <c r="A264" s="6"/>
      <c r="B264" s="6"/>
      <c r="C264" s="167"/>
      <c r="D264" s="13"/>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row>
    <row r="265" spans="1:31">
      <c r="A265" s="6"/>
      <c r="B265" s="6"/>
      <c r="C265" s="167"/>
      <c r="D265" s="13"/>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row>
    <row r="266" spans="1:31">
      <c r="A266" s="6"/>
      <c r="B266" s="6"/>
      <c r="C266" s="167"/>
      <c r="D266" s="13"/>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row>
    <row r="267" spans="1:31">
      <c r="A267" s="6"/>
      <c r="B267" s="6"/>
      <c r="C267" s="167"/>
      <c r="D267" s="13"/>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row>
    <row r="268" spans="1:31">
      <c r="A268" s="6"/>
      <c r="B268" s="6"/>
      <c r="C268" s="167"/>
      <c r="D268" s="13"/>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row>
    <row r="269" spans="1:31">
      <c r="A269" s="6"/>
      <c r="B269" s="6"/>
      <c r="C269" s="167"/>
      <c r="D269" s="13"/>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row>
    <row r="270" spans="1:31">
      <c r="A270" s="6"/>
      <c r="B270" s="6"/>
      <c r="C270" s="167"/>
      <c r="D270" s="13"/>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row>
    <row r="271" spans="1:31">
      <c r="A271" s="6"/>
      <c r="B271" s="6"/>
      <c r="C271" s="167"/>
      <c r="D271" s="13"/>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row>
    <row r="272" spans="1:31">
      <c r="A272" s="6"/>
      <c r="B272" s="6"/>
      <c r="C272" s="167"/>
      <c r="D272" s="13"/>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row>
    <row r="273" spans="1:31">
      <c r="A273" s="6"/>
      <c r="B273" s="6"/>
      <c r="C273" s="167"/>
      <c r="D273" s="13"/>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row>
    <row r="274" spans="1:31">
      <c r="A274" s="6"/>
      <c r="B274" s="6"/>
      <c r="C274" s="167"/>
      <c r="D274" s="13"/>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row>
    <row r="275" spans="1:31">
      <c r="A275" s="6"/>
      <c r="B275" s="6"/>
      <c r="C275" s="167"/>
      <c r="D275" s="13"/>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row>
    <row r="276" spans="1:31">
      <c r="A276" s="6"/>
      <c r="B276" s="6"/>
      <c r="C276" s="167"/>
      <c r="D276" s="13"/>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row>
    <row r="277" spans="1:31">
      <c r="A277" s="6"/>
      <c r="B277" s="6"/>
      <c r="C277" s="167"/>
      <c r="D277" s="13"/>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row>
    <row r="278" spans="1:31">
      <c r="A278" s="6"/>
      <c r="B278" s="6"/>
      <c r="C278" s="167"/>
      <c r="D278" s="13"/>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row>
    <row r="279" spans="1:31">
      <c r="A279" s="6"/>
      <c r="B279" s="6"/>
      <c r="C279" s="167"/>
      <c r="D279" s="13"/>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row>
    <row r="280" spans="1:31">
      <c r="A280" s="6"/>
      <c r="B280" s="6"/>
      <c r="C280" s="167"/>
      <c r="D280" s="13"/>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row>
    <row r="281" spans="1:31">
      <c r="A281" s="6"/>
      <c r="B281" s="6"/>
      <c r="C281" s="167"/>
      <c r="D281" s="13"/>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row>
    <row r="282" spans="1:31">
      <c r="A282" s="6"/>
      <c r="B282" s="6"/>
      <c r="C282" s="167"/>
      <c r="D282" s="13"/>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row>
    <row r="283" spans="1:31">
      <c r="A283" s="6"/>
      <c r="B283" s="6"/>
      <c r="C283" s="167"/>
      <c r="D283" s="13"/>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row>
    <row r="284" spans="1:31">
      <c r="A284" s="6"/>
      <c r="B284" s="6"/>
      <c r="C284" s="167"/>
      <c r="D284" s="13"/>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row>
    <row r="285" spans="1:31">
      <c r="A285" s="6"/>
      <c r="B285" s="6"/>
      <c r="C285" s="167"/>
      <c r="D285" s="13"/>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row>
    <row r="286" spans="1:31">
      <c r="A286" s="6"/>
      <c r="B286" s="6"/>
      <c r="C286" s="167"/>
      <c r="D286" s="13"/>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row>
    <row r="287" spans="1:31">
      <c r="A287" s="6"/>
      <c r="B287" s="6"/>
      <c r="C287" s="167"/>
      <c r="D287" s="13"/>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row>
    <row r="288" spans="1:31">
      <c r="A288" s="6"/>
      <c r="B288" s="6"/>
      <c r="C288" s="167"/>
      <c r="D288" s="13"/>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row>
    <row r="289" spans="1:31">
      <c r="A289" s="6"/>
      <c r="B289" s="6"/>
      <c r="C289" s="167"/>
      <c r="D289" s="13"/>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row>
    <row r="290" spans="1:31">
      <c r="A290" s="6"/>
      <c r="B290" s="6"/>
      <c r="C290" s="167"/>
      <c r="D290" s="13"/>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row>
    <row r="291" spans="1:31">
      <c r="A291" s="6"/>
      <c r="B291" s="6"/>
      <c r="C291" s="167"/>
      <c r="D291" s="13"/>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row>
    <row r="292" spans="1:31">
      <c r="A292" s="6"/>
      <c r="B292" s="6"/>
      <c r="C292" s="167"/>
      <c r="D292" s="13"/>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row>
    <row r="293" spans="1:31">
      <c r="A293" s="6"/>
      <c r="B293" s="6"/>
      <c r="C293" s="167"/>
      <c r="D293" s="13"/>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row>
    <row r="294" spans="1:31">
      <c r="A294" s="6"/>
      <c r="B294" s="6"/>
      <c r="C294" s="167"/>
      <c r="D294" s="13"/>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row>
    <row r="295" spans="1:31">
      <c r="A295" s="6"/>
      <c r="B295" s="6"/>
      <c r="C295" s="167"/>
      <c r="D295" s="13"/>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row>
    <row r="296" spans="1:31">
      <c r="A296" s="6"/>
      <c r="B296" s="6"/>
      <c r="C296" s="167"/>
      <c r="D296" s="13"/>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row>
    <row r="297" spans="1:31">
      <c r="A297" s="6"/>
      <c r="B297" s="6"/>
      <c r="C297" s="167"/>
      <c r="D297" s="13"/>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row>
    <row r="298" spans="1:31">
      <c r="A298" s="6"/>
      <c r="B298" s="6"/>
      <c r="C298" s="167"/>
      <c r="D298" s="13"/>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row>
    <row r="299" spans="1:31">
      <c r="A299" s="6"/>
      <c r="B299" s="6"/>
      <c r="C299" s="167"/>
      <c r="D299" s="13"/>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row>
    <row r="300" spans="1:31">
      <c r="A300" s="6"/>
      <c r="B300" s="6"/>
      <c r="C300" s="167"/>
      <c r="D300" s="13"/>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row>
    <row r="301" spans="1:31">
      <c r="A301" s="6"/>
      <c r="B301" s="6"/>
      <c r="C301" s="167"/>
      <c r="D301" s="13"/>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row>
    <row r="302" spans="1:31">
      <c r="A302" s="6"/>
      <c r="B302" s="6"/>
      <c r="C302" s="167"/>
      <c r="D302" s="13"/>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row>
    <row r="303" spans="1:31">
      <c r="A303" s="6"/>
      <c r="B303" s="6"/>
      <c r="C303" s="167"/>
      <c r="D303" s="13"/>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row>
    <row r="304" spans="1:31">
      <c r="A304" s="6"/>
      <c r="B304" s="6"/>
      <c r="C304" s="167"/>
      <c r="D304" s="13"/>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row>
    <row r="305" spans="1:31">
      <c r="A305" s="6"/>
      <c r="B305" s="6"/>
      <c r="C305" s="167"/>
      <c r="D305" s="13"/>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row>
    <row r="306" spans="1:31">
      <c r="A306" s="6"/>
      <c r="B306" s="6"/>
      <c r="C306" s="167"/>
      <c r="D306" s="13"/>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row>
    <row r="307" spans="1:31">
      <c r="A307" s="6"/>
      <c r="B307" s="6"/>
      <c r="C307" s="167"/>
      <c r="D307" s="13"/>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row>
    <row r="308" spans="1:31">
      <c r="A308" s="6"/>
      <c r="B308" s="6"/>
      <c r="C308" s="167"/>
      <c r="D308" s="13"/>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row>
    <row r="309" spans="1:31">
      <c r="A309" s="6"/>
      <c r="B309" s="6"/>
      <c r="C309" s="167"/>
      <c r="D309" s="13"/>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row>
    <row r="310" spans="1:31">
      <c r="A310" s="6"/>
      <c r="B310" s="6"/>
      <c r="C310" s="167"/>
      <c r="D310" s="13"/>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row>
    <row r="311" spans="1:31">
      <c r="A311" s="6"/>
      <c r="B311" s="6"/>
      <c r="C311" s="167"/>
      <c r="D311" s="13"/>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row>
    <row r="312" spans="1:31">
      <c r="A312" s="6"/>
      <c r="B312" s="6"/>
      <c r="C312" s="167"/>
      <c r="D312" s="13"/>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row>
    <row r="313" spans="1:31">
      <c r="A313" s="6"/>
      <c r="B313" s="6"/>
      <c r="C313" s="167"/>
      <c r="D313" s="13"/>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row>
    <row r="314" spans="1:31">
      <c r="A314" s="6"/>
      <c r="B314" s="6"/>
      <c r="C314" s="167"/>
      <c r="D314" s="13"/>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row>
    <row r="315" spans="1:31">
      <c r="A315" s="6"/>
      <c r="B315" s="6"/>
      <c r="C315" s="167"/>
      <c r="D315" s="13"/>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row>
    <row r="316" spans="1:31">
      <c r="A316" s="6"/>
      <c r="B316" s="6"/>
      <c r="C316" s="167"/>
      <c r="D316" s="13"/>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row>
    <row r="317" spans="1:31">
      <c r="A317" s="6"/>
      <c r="B317" s="6"/>
      <c r="C317" s="167"/>
      <c r="D317" s="13"/>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row>
    <row r="318" spans="1:31">
      <c r="A318" s="6"/>
      <c r="B318" s="6"/>
      <c r="C318" s="167"/>
      <c r="D318" s="13"/>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row>
    <row r="319" spans="1:31">
      <c r="A319" s="6"/>
      <c r="B319" s="6"/>
      <c r="C319" s="167"/>
      <c r="D319" s="13"/>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row>
    <row r="320" spans="1:31">
      <c r="A320" s="6"/>
      <c r="B320" s="6"/>
      <c r="C320" s="167"/>
      <c r="D320" s="13"/>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row>
    <row r="321" spans="1:31">
      <c r="A321" s="6"/>
      <c r="B321" s="6"/>
      <c r="C321" s="167"/>
      <c r="D321" s="13"/>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row>
    <row r="322" spans="1:31">
      <c r="A322" s="6"/>
      <c r="B322" s="6"/>
      <c r="C322" s="167"/>
      <c r="D322" s="13"/>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row>
    <row r="323" spans="1:31">
      <c r="A323" s="6"/>
      <c r="B323" s="6"/>
      <c r="C323" s="167"/>
      <c r="D323" s="13"/>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row>
    <row r="324" spans="1:31">
      <c r="A324" s="6"/>
      <c r="B324" s="6"/>
      <c r="C324" s="167"/>
      <c r="D324" s="13"/>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row>
    <row r="325" spans="1:31">
      <c r="A325" s="6"/>
      <c r="B325" s="6"/>
      <c r="C325" s="167"/>
      <c r="D325" s="13"/>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row>
    <row r="326" spans="1:31">
      <c r="A326" s="6"/>
      <c r="B326" s="6"/>
      <c r="C326" s="167"/>
      <c r="D326" s="13"/>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row>
    <row r="327" spans="1:31">
      <c r="A327" s="6"/>
      <c r="B327" s="6"/>
      <c r="C327" s="167"/>
      <c r="D327" s="13"/>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row>
    <row r="328" spans="1:31">
      <c r="A328" s="6"/>
      <c r="B328" s="6"/>
      <c r="C328" s="167"/>
      <c r="D328" s="13"/>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row>
    <row r="329" spans="1:31">
      <c r="A329" s="6"/>
      <c r="B329" s="6"/>
      <c r="C329" s="167"/>
      <c r="D329" s="13"/>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row>
    <row r="330" spans="1:31">
      <c r="A330" s="6"/>
      <c r="B330" s="6"/>
      <c r="C330" s="167"/>
      <c r="D330" s="13"/>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row>
    <row r="331" spans="1:31">
      <c r="A331" s="6"/>
      <c r="B331" s="6"/>
      <c r="C331" s="167"/>
      <c r="D331" s="13"/>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row>
    <row r="332" spans="1:31">
      <c r="A332" s="6"/>
      <c r="B332" s="6"/>
      <c r="C332" s="167"/>
      <c r="D332" s="13"/>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row>
    <row r="333" spans="1:31">
      <c r="A333" s="6"/>
      <c r="B333" s="6"/>
      <c r="C333" s="167"/>
      <c r="D333" s="13"/>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row>
    <row r="334" spans="1:31">
      <c r="A334" s="6"/>
      <c r="B334" s="6"/>
      <c r="C334" s="167"/>
      <c r="D334" s="13"/>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row>
    <row r="335" spans="1:31">
      <c r="A335" s="6"/>
      <c r="B335" s="6"/>
      <c r="C335" s="167"/>
      <c r="D335" s="13"/>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row>
    <row r="336" spans="1:31">
      <c r="A336" s="6"/>
      <c r="B336" s="6"/>
      <c r="C336" s="167"/>
      <c r="D336" s="13"/>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row>
    <row r="337" spans="1:31">
      <c r="A337" s="6"/>
      <c r="B337" s="6"/>
      <c r="C337" s="167"/>
      <c r="D337" s="13"/>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row>
    <row r="338" spans="1:31">
      <c r="A338" s="6"/>
      <c r="B338" s="6"/>
      <c r="C338" s="167"/>
      <c r="D338" s="13"/>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row>
    <row r="339" spans="1:31">
      <c r="A339" s="6"/>
      <c r="B339" s="6"/>
      <c r="C339" s="167"/>
      <c r="D339" s="13"/>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row>
    <row r="340" spans="1:31">
      <c r="A340" s="6"/>
      <c r="B340" s="6"/>
      <c r="C340" s="167"/>
      <c r="D340" s="13"/>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row>
    <row r="341" spans="1:31">
      <c r="A341" s="6"/>
      <c r="B341" s="6"/>
      <c r="C341" s="167"/>
      <c r="D341" s="13"/>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row>
    <row r="342" spans="1:31">
      <c r="A342" s="6"/>
      <c r="B342" s="6"/>
      <c r="C342" s="167"/>
      <c r="D342" s="13"/>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row>
    <row r="343" spans="1:31">
      <c r="A343" s="6"/>
      <c r="B343" s="6"/>
      <c r="C343" s="167"/>
      <c r="D343" s="13"/>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row>
    <row r="344" spans="1:31">
      <c r="A344" s="6"/>
      <c r="B344" s="6"/>
      <c r="C344" s="167"/>
      <c r="D344" s="13"/>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row>
    <row r="345" spans="1:31">
      <c r="A345" s="6"/>
      <c r="B345" s="6"/>
      <c r="C345" s="167"/>
      <c r="D345" s="13"/>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row>
    <row r="346" spans="1:31">
      <c r="A346" s="6"/>
      <c r="B346" s="6"/>
      <c r="C346" s="167"/>
      <c r="D346" s="13"/>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row>
    <row r="347" spans="1:31">
      <c r="A347" s="6"/>
      <c r="B347" s="6"/>
      <c r="C347" s="167"/>
      <c r="D347" s="13"/>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row>
    <row r="348" spans="1:31">
      <c r="A348" s="6"/>
      <c r="B348" s="6"/>
      <c r="C348" s="167"/>
      <c r="D348" s="13"/>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row>
    <row r="349" spans="1:31">
      <c r="A349" s="6"/>
      <c r="B349" s="6"/>
      <c r="C349" s="167"/>
      <c r="D349" s="13"/>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row>
    <row r="350" spans="1:31">
      <c r="A350" s="6"/>
      <c r="B350" s="6"/>
      <c r="C350" s="167"/>
      <c r="D350" s="13"/>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row>
    <row r="351" spans="1:31">
      <c r="A351" s="6"/>
      <c r="B351" s="6"/>
      <c r="C351" s="167"/>
      <c r="D351" s="13"/>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row>
    <row r="352" spans="1:31">
      <c r="A352" s="6"/>
      <c r="B352" s="6"/>
      <c r="C352" s="167"/>
      <c r="D352" s="13"/>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row>
    <row r="353" spans="1:31">
      <c r="A353" s="6"/>
      <c r="B353" s="6"/>
      <c r="C353" s="167"/>
      <c r="D353" s="13"/>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row>
    <row r="354" spans="1:31">
      <c r="A354" s="6"/>
      <c r="B354" s="6"/>
      <c r="C354" s="167"/>
      <c r="D354" s="13"/>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row>
    <row r="355" spans="1:31">
      <c r="A355" s="6"/>
      <c r="B355" s="6"/>
      <c r="C355" s="167"/>
      <c r="D355" s="13"/>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row>
    <row r="356" spans="1:31">
      <c r="A356" s="6"/>
      <c r="B356" s="6"/>
      <c r="C356" s="167"/>
      <c r="D356" s="13"/>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row>
    <row r="357" spans="1:31">
      <c r="A357" s="6"/>
      <c r="B357" s="6"/>
      <c r="C357" s="167"/>
      <c r="D357" s="13"/>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row>
    <row r="358" spans="1:31">
      <c r="A358" s="6"/>
      <c r="B358" s="6"/>
      <c r="C358" s="167"/>
      <c r="D358" s="13"/>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row>
    <row r="359" spans="1:31">
      <c r="A359" s="6"/>
      <c r="B359" s="6"/>
      <c r="C359" s="167"/>
      <c r="D359" s="13"/>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row>
    <row r="360" spans="1:31">
      <c r="A360" s="6"/>
      <c r="B360" s="6"/>
      <c r="C360" s="167"/>
      <c r="D360" s="13"/>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row>
    <row r="361" spans="1:31">
      <c r="A361" s="6"/>
      <c r="B361" s="6"/>
      <c r="C361" s="167"/>
      <c r="D361" s="13"/>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row>
    <row r="362" spans="1:31">
      <c r="A362" s="6"/>
      <c r="B362" s="6"/>
      <c r="C362" s="167"/>
      <c r="D362" s="13"/>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row>
    <row r="363" spans="1:31">
      <c r="A363" s="6"/>
      <c r="B363" s="6"/>
      <c r="C363" s="167"/>
      <c r="D363" s="13"/>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row>
    <row r="364" spans="1:31">
      <c r="A364" s="6"/>
      <c r="B364" s="6"/>
      <c r="C364" s="167"/>
      <c r="D364" s="13"/>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row>
    <row r="365" spans="1:31">
      <c r="A365" s="6"/>
      <c r="B365" s="6"/>
      <c r="C365" s="167"/>
      <c r="D365" s="13"/>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row>
    <row r="366" spans="1:31">
      <c r="A366" s="6"/>
      <c r="B366" s="6"/>
      <c r="C366" s="167"/>
      <c r="D366" s="13"/>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row>
    <row r="367" spans="1:31">
      <c r="A367" s="6"/>
      <c r="B367" s="6"/>
      <c r="C367" s="167"/>
      <c r="D367" s="13"/>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row>
    <row r="368" spans="1:31">
      <c r="A368" s="6"/>
      <c r="B368" s="6"/>
      <c r="C368" s="167"/>
      <c r="D368" s="13"/>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row>
    <row r="369" spans="1:31">
      <c r="A369" s="6"/>
      <c r="B369" s="6"/>
      <c r="C369" s="167"/>
      <c r="D369" s="13"/>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row>
    <row r="370" spans="1:31">
      <c r="A370" s="6"/>
      <c r="B370" s="6"/>
      <c r="C370" s="167"/>
      <c r="D370" s="13"/>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row>
    <row r="371" spans="1:31">
      <c r="A371" s="6"/>
      <c r="B371" s="6"/>
      <c r="C371" s="167"/>
      <c r="D371" s="13"/>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row>
    <row r="372" spans="1:31">
      <c r="A372" s="6"/>
      <c r="B372" s="6"/>
      <c r="C372" s="167"/>
      <c r="D372" s="13"/>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row>
    <row r="373" spans="1:31">
      <c r="A373" s="6"/>
      <c r="B373" s="6"/>
      <c r="C373" s="167"/>
      <c r="D373" s="13"/>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row>
    <row r="374" spans="1:31">
      <c r="A374" s="6"/>
      <c r="B374" s="6"/>
      <c r="C374" s="167"/>
      <c r="D374" s="13"/>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row>
    <row r="375" spans="1:31">
      <c r="A375" s="6"/>
      <c r="B375" s="6"/>
      <c r="C375" s="167"/>
      <c r="D375" s="13"/>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row>
    <row r="376" spans="1:31">
      <c r="A376" s="6"/>
      <c r="B376" s="6"/>
      <c r="C376" s="167"/>
      <c r="D376" s="13"/>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row>
    <row r="377" spans="1:31">
      <c r="A377" s="6"/>
      <c r="B377" s="6"/>
      <c r="C377" s="167"/>
      <c r="D377" s="13"/>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row>
    <row r="378" spans="1:31">
      <c r="A378" s="6"/>
      <c r="B378" s="6"/>
      <c r="C378" s="167"/>
      <c r="D378" s="13"/>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row>
    <row r="379" spans="1:31">
      <c r="A379" s="6"/>
      <c r="B379" s="6"/>
      <c r="C379" s="167"/>
      <c r="D379" s="13"/>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row>
    <row r="380" spans="1:31">
      <c r="A380" s="6"/>
      <c r="B380" s="6"/>
      <c r="C380" s="167"/>
      <c r="D380" s="13"/>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row>
    <row r="381" spans="1:31">
      <c r="A381" s="6"/>
      <c r="B381" s="6"/>
      <c r="C381" s="167"/>
      <c r="D381" s="13"/>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row>
    <row r="382" spans="1:31">
      <c r="A382" s="6"/>
      <c r="B382" s="6"/>
      <c r="C382" s="167"/>
      <c r="D382" s="13"/>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row>
    <row r="383" spans="1:31">
      <c r="A383" s="6"/>
      <c r="B383" s="6"/>
      <c r="C383" s="167"/>
      <c r="D383" s="13"/>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row>
    <row r="384" spans="1:31">
      <c r="A384" s="6"/>
      <c r="B384" s="6"/>
      <c r="C384" s="167"/>
      <c r="D384" s="13"/>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row>
    <row r="385" spans="1:31">
      <c r="A385" s="6"/>
      <c r="B385" s="6"/>
      <c r="C385" s="167"/>
      <c r="D385" s="13"/>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row>
    <row r="386" spans="1:31">
      <c r="A386" s="6"/>
      <c r="B386" s="6"/>
      <c r="C386" s="167"/>
      <c r="D386" s="13"/>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row>
    <row r="387" spans="1:31">
      <c r="A387" s="6"/>
      <c r="B387" s="6"/>
      <c r="C387" s="167"/>
      <c r="D387" s="13"/>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row>
    <row r="388" spans="1:31">
      <c r="A388" s="6"/>
      <c r="B388" s="6"/>
      <c r="C388" s="167"/>
      <c r="D388" s="13"/>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row>
    <row r="389" spans="1:31">
      <c r="A389" s="6"/>
      <c r="B389" s="6"/>
      <c r="C389" s="167"/>
      <c r="D389" s="13"/>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row>
    <row r="390" spans="1:31">
      <c r="A390" s="6"/>
      <c r="B390" s="6"/>
      <c r="C390" s="167"/>
      <c r="D390" s="13"/>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row>
    <row r="391" spans="1:31">
      <c r="A391" s="6"/>
      <c r="B391" s="6"/>
      <c r="C391" s="167"/>
      <c r="D391" s="13"/>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row>
    <row r="392" spans="1:31">
      <c r="A392" s="6"/>
      <c r="B392" s="6"/>
      <c r="C392" s="167"/>
      <c r="D392" s="13"/>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row>
    <row r="393" spans="1:31">
      <c r="A393" s="6"/>
      <c r="B393" s="6"/>
      <c r="C393" s="167"/>
      <c r="D393" s="13"/>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row>
    <row r="394" spans="1:31">
      <c r="A394" s="6"/>
      <c r="B394" s="6"/>
      <c r="C394" s="167"/>
      <c r="D394" s="13"/>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row>
    <row r="395" spans="1:31">
      <c r="A395" s="6"/>
      <c r="B395" s="6"/>
      <c r="C395" s="167"/>
      <c r="D395" s="13"/>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row>
    <row r="396" spans="1:31">
      <c r="A396" s="6"/>
      <c r="B396" s="6"/>
      <c r="C396" s="167"/>
      <c r="D396" s="13"/>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row>
    <row r="397" spans="1:31">
      <c r="A397" s="6"/>
      <c r="B397" s="6"/>
      <c r="C397" s="167"/>
      <c r="D397" s="13"/>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row>
    <row r="398" spans="1:31">
      <c r="A398" s="6"/>
      <c r="B398" s="6"/>
      <c r="C398" s="167"/>
      <c r="D398" s="13"/>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row>
    <row r="399" spans="1:31">
      <c r="A399" s="6"/>
      <c r="B399" s="6"/>
      <c r="C399" s="167"/>
      <c r="D399" s="13"/>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row>
    <row r="400" spans="1:31">
      <c r="A400" s="6"/>
      <c r="B400" s="6"/>
      <c r="C400" s="167"/>
      <c r="D400" s="13"/>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row>
    <row r="401" spans="1:31">
      <c r="A401" s="6"/>
      <c r="B401" s="6"/>
      <c r="C401" s="167"/>
      <c r="D401" s="13"/>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row>
    <row r="402" spans="1:31">
      <c r="A402" s="6"/>
      <c r="B402" s="6"/>
      <c r="C402" s="167"/>
      <c r="D402" s="13"/>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row>
    <row r="403" spans="1:31">
      <c r="A403" s="6"/>
      <c r="B403" s="6"/>
      <c r="C403" s="167"/>
      <c r="D403" s="13"/>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row>
    <row r="404" spans="1:31">
      <c r="A404" s="6"/>
      <c r="B404" s="6"/>
      <c r="C404" s="167"/>
      <c r="D404" s="13"/>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row>
    <row r="405" spans="1:31">
      <c r="A405" s="6"/>
      <c r="B405" s="6"/>
      <c r="C405" s="167"/>
      <c r="D405" s="13"/>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row>
    <row r="406" spans="1:31">
      <c r="A406" s="6"/>
      <c r="B406" s="6"/>
      <c r="C406" s="167"/>
      <c r="D406" s="13"/>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row>
    <row r="407" spans="1:31">
      <c r="A407" s="6"/>
      <c r="B407" s="6"/>
      <c r="C407" s="167"/>
      <c r="D407" s="13"/>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row>
    <row r="408" spans="1:31">
      <c r="A408" s="6"/>
      <c r="B408" s="6"/>
      <c r="C408" s="167"/>
      <c r="D408" s="13"/>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row>
    <row r="409" spans="1:31">
      <c r="A409" s="6"/>
      <c r="B409" s="6"/>
      <c r="C409" s="167"/>
      <c r="D409" s="13"/>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row>
    <row r="410" spans="1:31">
      <c r="A410" s="6"/>
      <c r="B410" s="6"/>
      <c r="C410" s="167"/>
      <c r="D410" s="13"/>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row>
    <row r="411" spans="1:31">
      <c r="A411" s="6"/>
      <c r="B411" s="6"/>
      <c r="C411" s="167"/>
      <c r="D411" s="13"/>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row>
    <row r="412" spans="1:31">
      <c r="A412" s="6"/>
      <c r="B412" s="6"/>
      <c r="C412" s="167"/>
      <c r="D412" s="13"/>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row>
    <row r="413" spans="1:31">
      <c r="A413" s="6"/>
      <c r="B413" s="6"/>
      <c r="C413" s="167"/>
      <c r="D413" s="13"/>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row>
    <row r="414" spans="1:31">
      <c r="A414" s="6"/>
      <c r="B414" s="6"/>
      <c r="C414" s="167"/>
      <c r="D414" s="13"/>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row>
    <row r="415" spans="1:31">
      <c r="A415" s="6"/>
      <c r="B415" s="6"/>
      <c r="C415" s="167"/>
      <c r="D415" s="13"/>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row>
    <row r="416" spans="1:31">
      <c r="A416" s="6"/>
      <c r="B416" s="6"/>
      <c r="C416" s="167"/>
      <c r="D416" s="13"/>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row>
    <row r="417" spans="1:31">
      <c r="A417" s="6"/>
      <c r="B417" s="6"/>
      <c r="C417" s="167"/>
      <c r="D417" s="13"/>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row>
    <row r="418" spans="1:31">
      <c r="A418" s="6"/>
      <c r="B418" s="6"/>
      <c r="C418" s="167"/>
      <c r="D418" s="13"/>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row>
    <row r="419" spans="1:31">
      <c r="A419" s="6"/>
      <c r="B419" s="6"/>
      <c r="C419" s="167"/>
      <c r="D419" s="13"/>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row>
    <row r="420" spans="1:31">
      <c r="A420" s="6"/>
      <c r="B420" s="6"/>
      <c r="C420" s="167"/>
      <c r="D420" s="13"/>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row>
    <row r="421" spans="1:31">
      <c r="A421" s="6"/>
      <c r="B421" s="6"/>
      <c r="C421" s="167"/>
      <c r="D421" s="13"/>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row>
    <row r="422" spans="1:31">
      <c r="A422" s="6"/>
      <c r="B422" s="6"/>
      <c r="C422" s="167"/>
      <c r="D422" s="13"/>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row>
    <row r="423" spans="1:31">
      <c r="A423" s="6"/>
      <c r="B423" s="6"/>
      <c r="C423" s="167"/>
      <c r="D423" s="13"/>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row>
    <row r="424" spans="1:31">
      <c r="A424" s="6"/>
      <c r="B424" s="6"/>
      <c r="C424" s="167"/>
      <c r="D424" s="13"/>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row>
    <row r="425" spans="1:31">
      <c r="A425" s="6"/>
      <c r="B425" s="6"/>
      <c r="C425" s="167"/>
      <c r="D425" s="13"/>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row>
    <row r="426" spans="1:31">
      <c r="A426" s="6"/>
      <c r="B426" s="6"/>
      <c r="C426" s="167"/>
      <c r="D426" s="13"/>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row>
    <row r="427" spans="1:31">
      <c r="A427" s="6"/>
      <c r="B427" s="6"/>
      <c r="C427" s="167"/>
      <c r="D427" s="13"/>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row>
    <row r="428" spans="1:31">
      <c r="A428" s="6"/>
      <c r="B428" s="6"/>
      <c r="C428" s="167"/>
      <c r="D428" s="13"/>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row>
    <row r="429" spans="1:31">
      <c r="A429" s="6"/>
      <c r="B429" s="6"/>
      <c r="C429" s="167"/>
      <c r="D429" s="13"/>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row>
    <row r="430" spans="1:31">
      <c r="A430" s="6"/>
      <c r="B430" s="6"/>
      <c r="C430" s="167"/>
      <c r="D430" s="13"/>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row>
    <row r="431" spans="1:31">
      <c r="A431" s="6"/>
      <c r="B431" s="6"/>
      <c r="C431" s="167"/>
      <c r="D431" s="13"/>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row>
    <row r="432" spans="1:31">
      <c r="A432" s="6"/>
      <c r="B432" s="6"/>
      <c r="C432" s="167"/>
      <c r="D432" s="13"/>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row>
    <row r="433" spans="1:31">
      <c r="A433" s="6"/>
      <c r="B433" s="6"/>
      <c r="C433" s="167"/>
      <c r="D433" s="13"/>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row>
    <row r="434" spans="1:31">
      <c r="A434" s="6"/>
      <c r="B434" s="6"/>
      <c r="C434" s="167"/>
      <c r="D434" s="13"/>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row>
    <row r="435" spans="1:31">
      <c r="A435" s="6"/>
      <c r="B435" s="6"/>
      <c r="C435" s="167"/>
      <c r="D435" s="13"/>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row>
    <row r="436" spans="1:31">
      <c r="A436" s="6"/>
      <c r="B436" s="6"/>
      <c r="C436" s="167"/>
      <c r="D436" s="13"/>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row>
    <row r="437" spans="1:31">
      <c r="A437" s="6"/>
      <c r="B437" s="6"/>
      <c r="C437" s="167"/>
      <c r="D437" s="13"/>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row>
    <row r="438" spans="1:31">
      <c r="A438" s="6"/>
      <c r="B438" s="6"/>
      <c r="C438" s="167"/>
      <c r="D438" s="13"/>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row>
    <row r="439" spans="1:31">
      <c r="A439" s="6"/>
      <c r="B439" s="6"/>
      <c r="C439" s="167"/>
      <c r="D439" s="13"/>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row>
    <row r="440" spans="1:31">
      <c r="A440" s="6"/>
      <c r="B440" s="6"/>
      <c r="C440" s="167"/>
      <c r="D440" s="13"/>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row>
    <row r="441" spans="1:31">
      <c r="A441" s="6"/>
      <c r="B441" s="6"/>
      <c r="C441" s="167"/>
      <c r="D441" s="13"/>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row>
    <row r="442" spans="1:31">
      <c r="A442" s="6"/>
      <c r="B442" s="6"/>
      <c r="C442" s="167"/>
      <c r="D442" s="13"/>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row>
    <row r="443" spans="1:31">
      <c r="A443" s="6"/>
      <c r="B443" s="6"/>
      <c r="C443" s="167"/>
      <c r="D443" s="13"/>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row>
    <row r="444" spans="1:31">
      <c r="A444" s="6"/>
      <c r="B444" s="6"/>
      <c r="C444" s="167"/>
      <c r="D444" s="13"/>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row>
    <row r="445" spans="1:31">
      <c r="A445" s="6"/>
      <c r="B445" s="6"/>
      <c r="C445" s="167"/>
      <c r="D445" s="13"/>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row>
    <row r="446" spans="1:31">
      <c r="A446" s="6"/>
      <c r="B446" s="6"/>
      <c r="C446" s="167"/>
      <c r="D446" s="13"/>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row>
    <row r="447" spans="1:31">
      <c r="A447" s="6"/>
      <c r="B447" s="6"/>
      <c r="C447" s="167"/>
      <c r="D447" s="13"/>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row>
    <row r="448" spans="1:31">
      <c r="A448" s="6"/>
      <c r="B448" s="6"/>
      <c r="C448" s="167"/>
      <c r="D448" s="13"/>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row>
    <row r="449" spans="1:31">
      <c r="A449" s="6"/>
      <c r="B449" s="6"/>
      <c r="C449" s="167"/>
      <c r="D449" s="13"/>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row>
    <row r="450" spans="1:31">
      <c r="A450" s="6"/>
      <c r="B450" s="6"/>
      <c r="C450" s="167"/>
      <c r="D450" s="13"/>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row>
    <row r="451" spans="1:31">
      <c r="A451" s="6"/>
      <c r="B451" s="6"/>
      <c r="C451" s="167"/>
      <c r="D451" s="13"/>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row>
    <row r="452" spans="1:31">
      <c r="A452" s="6"/>
      <c r="B452" s="6"/>
      <c r="C452" s="167"/>
      <c r="D452" s="13"/>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row>
    <row r="453" spans="1:31">
      <c r="A453" s="6"/>
      <c r="B453" s="6"/>
      <c r="C453" s="167"/>
      <c r="D453" s="13"/>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row>
    <row r="454" spans="1:31">
      <c r="A454" s="6"/>
      <c r="B454" s="6"/>
      <c r="C454" s="167"/>
      <c r="D454" s="13"/>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row>
    <row r="455" spans="1:31">
      <c r="A455" s="6"/>
      <c r="B455" s="6"/>
      <c r="C455" s="167"/>
      <c r="D455" s="13"/>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row>
    <row r="456" spans="1:31">
      <c r="A456" s="6"/>
      <c r="B456" s="6"/>
      <c r="C456" s="167"/>
      <c r="D456" s="13"/>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row>
    <row r="457" spans="1:31">
      <c r="A457" s="6"/>
      <c r="B457" s="6"/>
      <c r="C457" s="167"/>
      <c r="D457" s="13"/>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row>
    <row r="458" spans="1:31">
      <c r="A458" s="6"/>
      <c r="B458" s="6"/>
      <c r="C458" s="167"/>
      <c r="D458" s="13"/>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row>
    <row r="459" spans="1:31">
      <c r="A459" s="6"/>
      <c r="B459" s="6"/>
      <c r="C459" s="167"/>
      <c r="D459" s="13"/>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row>
    <row r="460" spans="1:31">
      <c r="A460" s="6"/>
      <c r="B460" s="6"/>
      <c r="C460" s="167"/>
      <c r="D460" s="13"/>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row>
    <row r="461" spans="1:31">
      <c r="A461" s="6"/>
      <c r="B461" s="6"/>
      <c r="C461" s="167"/>
      <c r="D461" s="13"/>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row>
    <row r="462" spans="1:31">
      <c r="A462" s="6"/>
      <c r="B462" s="6"/>
      <c r="C462" s="167"/>
      <c r="D462" s="13"/>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row>
    <row r="463" spans="1:31">
      <c r="A463" s="6"/>
      <c r="B463" s="6"/>
      <c r="C463" s="167"/>
      <c r="D463" s="13"/>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row>
    <row r="464" spans="1:31">
      <c r="A464" s="6"/>
      <c r="B464" s="6"/>
      <c r="C464" s="167"/>
      <c r="D464" s="13"/>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row>
    <row r="465" spans="1:31">
      <c r="A465" s="6"/>
      <c r="B465" s="6"/>
      <c r="C465" s="167"/>
      <c r="D465" s="13"/>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row>
    <row r="466" spans="1:31">
      <c r="A466" s="6"/>
      <c r="B466" s="6"/>
      <c r="C466" s="167"/>
      <c r="D466" s="13"/>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row>
    <row r="467" spans="1:31">
      <c r="A467" s="6"/>
      <c r="B467" s="6"/>
      <c r="C467" s="167"/>
      <c r="D467" s="13"/>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row>
    <row r="468" spans="1:31">
      <c r="A468" s="6"/>
      <c r="B468" s="6"/>
      <c r="C468" s="167"/>
      <c r="D468" s="13"/>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row>
    <row r="469" spans="1:31">
      <c r="A469" s="6"/>
      <c r="B469" s="6"/>
      <c r="C469" s="167"/>
      <c r="D469" s="13"/>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row>
    <row r="470" spans="1:31">
      <c r="A470" s="6"/>
      <c r="B470" s="6"/>
      <c r="C470" s="167"/>
      <c r="D470" s="13"/>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row>
    <row r="471" spans="1:31">
      <c r="A471" s="6"/>
      <c r="B471" s="6"/>
      <c r="C471" s="167"/>
      <c r="D471" s="13"/>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row>
    <row r="472" spans="1:31">
      <c r="A472" s="6"/>
      <c r="B472" s="6"/>
      <c r="C472" s="167"/>
      <c r="D472" s="13"/>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row>
    <row r="473" spans="1:31">
      <c r="A473" s="6"/>
      <c r="B473" s="6"/>
      <c r="C473" s="167"/>
      <c r="D473" s="13"/>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row>
    <row r="474" spans="1:31">
      <c r="A474" s="6"/>
      <c r="B474" s="6"/>
      <c r="C474" s="167"/>
      <c r="D474" s="13"/>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row>
    <row r="475" spans="1:31">
      <c r="A475" s="6"/>
      <c r="B475" s="6"/>
      <c r="C475" s="167"/>
      <c r="D475" s="13"/>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row>
    <row r="476" spans="1:31">
      <c r="A476" s="6"/>
      <c r="B476" s="6"/>
      <c r="C476" s="167"/>
      <c r="D476" s="13"/>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row>
    <row r="477" spans="1:31">
      <c r="A477" s="6"/>
      <c r="B477" s="6"/>
      <c r="C477" s="167"/>
      <c r="D477" s="13"/>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row>
    <row r="478" spans="1:31">
      <c r="A478" s="6"/>
      <c r="B478" s="6"/>
      <c r="C478" s="167"/>
      <c r="D478" s="13"/>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row>
    <row r="479" spans="1:31">
      <c r="A479" s="6"/>
      <c r="B479" s="6"/>
      <c r="C479" s="167"/>
      <c r="D479" s="13"/>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row>
    <row r="480" spans="1:31">
      <c r="A480" s="6"/>
      <c r="B480" s="6"/>
      <c r="C480" s="167"/>
      <c r="D480" s="13"/>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row>
    <row r="481" spans="1:31">
      <c r="A481" s="6"/>
      <c r="B481" s="6"/>
      <c r="C481" s="167"/>
      <c r="D481" s="13"/>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row>
    <row r="482" spans="1:31">
      <c r="A482" s="6"/>
      <c r="B482" s="6"/>
      <c r="C482" s="167"/>
      <c r="D482" s="13"/>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row>
    <row r="483" spans="1:31">
      <c r="A483" s="6"/>
      <c r="B483" s="6"/>
      <c r="C483" s="167"/>
      <c r="D483" s="13"/>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row>
    <row r="484" spans="1:31">
      <c r="A484" s="6"/>
      <c r="B484" s="6"/>
      <c r="C484" s="167"/>
      <c r="D484" s="13"/>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row>
    <row r="485" spans="1:31">
      <c r="A485" s="6"/>
      <c r="B485" s="6"/>
      <c r="C485" s="167"/>
      <c r="D485" s="13"/>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row>
    <row r="486" spans="1:31">
      <c r="A486" s="6"/>
      <c r="B486" s="6"/>
      <c r="C486" s="167"/>
      <c r="D486" s="13"/>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row>
    <row r="487" spans="1:31">
      <c r="A487" s="6"/>
      <c r="B487" s="6"/>
      <c r="C487" s="167"/>
      <c r="D487" s="13"/>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row>
    <row r="488" spans="1:31">
      <c r="A488" s="6"/>
      <c r="B488" s="6"/>
      <c r="C488" s="167"/>
      <c r="D488" s="13"/>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row>
    <row r="489" spans="1:31">
      <c r="A489" s="6"/>
      <c r="B489" s="6"/>
      <c r="C489" s="167"/>
      <c r="D489" s="13"/>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row>
    <row r="490" spans="1:31">
      <c r="A490" s="6"/>
      <c r="B490" s="6"/>
      <c r="C490" s="167"/>
      <c r="D490" s="13"/>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row>
    <row r="491" spans="1:31">
      <c r="A491" s="6"/>
      <c r="B491" s="6"/>
      <c r="C491" s="167"/>
      <c r="D491" s="13"/>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row>
    <row r="492" spans="1:31">
      <c r="A492" s="6"/>
      <c r="B492" s="6"/>
      <c r="C492" s="167"/>
      <c r="D492" s="13"/>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row>
    <row r="493" spans="1:31">
      <c r="A493" s="6"/>
      <c r="B493" s="6"/>
      <c r="C493" s="167"/>
      <c r="D493" s="13"/>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row>
    <row r="494" spans="1:31">
      <c r="A494" s="6"/>
      <c r="B494" s="6"/>
      <c r="C494" s="167"/>
      <c r="D494" s="13"/>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row>
    <row r="495" spans="1:31">
      <c r="A495" s="6"/>
      <c r="B495" s="6"/>
      <c r="C495" s="167"/>
      <c r="D495" s="13"/>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row>
    <row r="496" spans="1:31">
      <c r="A496" s="6"/>
      <c r="B496" s="6"/>
      <c r="C496" s="167"/>
      <c r="D496" s="13"/>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row>
    <row r="497" spans="1:31">
      <c r="A497" s="6"/>
      <c r="B497" s="6"/>
      <c r="C497" s="167"/>
      <c r="D497" s="13"/>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row>
    <row r="498" spans="1:31">
      <c r="A498" s="6"/>
      <c r="B498" s="6"/>
      <c r="C498" s="167"/>
      <c r="D498" s="13"/>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row>
    <row r="499" spans="1:31">
      <c r="A499" s="6"/>
      <c r="B499" s="6"/>
      <c r="C499" s="167"/>
      <c r="D499" s="13"/>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row>
    <row r="500" spans="1:31">
      <c r="A500" s="6"/>
      <c r="B500" s="6"/>
      <c r="C500" s="167"/>
      <c r="D500" s="13"/>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row>
    <row r="501" spans="1:31">
      <c r="A501" s="6"/>
      <c r="B501" s="6"/>
      <c r="C501" s="167"/>
      <c r="D501" s="13"/>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row>
    <row r="502" spans="1:31">
      <c r="A502" s="6"/>
      <c r="B502" s="6"/>
      <c r="C502" s="167"/>
      <c r="D502" s="13"/>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row>
    <row r="503" spans="1:31">
      <c r="A503" s="6"/>
      <c r="B503" s="6"/>
      <c r="C503" s="167"/>
      <c r="D503" s="13"/>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row>
    <row r="504" spans="1:31">
      <c r="A504" s="6"/>
      <c r="B504" s="6"/>
      <c r="C504" s="167"/>
      <c r="D504" s="13"/>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row>
    <row r="505" spans="1:31">
      <c r="A505" s="6"/>
      <c r="B505" s="6"/>
      <c r="C505" s="167"/>
      <c r="D505" s="13"/>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row>
    <row r="506" spans="1:31">
      <c r="A506" s="6"/>
      <c r="B506" s="6"/>
      <c r="C506" s="167"/>
      <c r="D506" s="13"/>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row>
    <row r="507" spans="1:31">
      <c r="A507" s="6"/>
      <c r="B507" s="6"/>
      <c r="C507" s="167"/>
      <c r="D507" s="13"/>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row>
    <row r="508" spans="1:31">
      <c r="A508" s="6"/>
      <c r="B508" s="6"/>
      <c r="C508" s="167"/>
      <c r="D508" s="13"/>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row>
    <row r="509" spans="1:31">
      <c r="A509" s="6"/>
      <c r="B509" s="6"/>
      <c r="C509" s="167"/>
      <c r="D509" s="13"/>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row>
    <row r="510" spans="1:31">
      <c r="A510" s="6"/>
      <c r="B510" s="6"/>
      <c r="C510" s="167"/>
      <c r="D510" s="13"/>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row>
    <row r="511" spans="1:31">
      <c r="A511" s="6"/>
      <c r="B511" s="6"/>
      <c r="C511" s="167"/>
      <c r="D511" s="13"/>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row>
    <row r="512" spans="1:31">
      <c r="A512" s="6"/>
      <c r="B512" s="6"/>
      <c r="C512" s="167"/>
      <c r="D512" s="13"/>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row>
    <row r="513" spans="1:31">
      <c r="A513" s="6"/>
      <c r="B513" s="6"/>
      <c r="C513" s="167"/>
      <c r="D513" s="13"/>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row>
    <row r="514" spans="1:31">
      <c r="A514" s="6"/>
      <c r="B514" s="6"/>
      <c r="C514" s="167"/>
      <c r="D514" s="13"/>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row>
    <row r="515" spans="1:31">
      <c r="A515" s="6"/>
      <c r="B515" s="6"/>
      <c r="C515" s="167"/>
      <c r="D515" s="13"/>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row>
    <row r="516" spans="1:31">
      <c r="A516" s="6"/>
      <c r="B516" s="6"/>
      <c r="C516" s="167"/>
      <c r="D516" s="13"/>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row>
    <row r="517" spans="1:31">
      <c r="A517" s="6"/>
      <c r="B517" s="6"/>
      <c r="C517" s="167"/>
      <c r="D517" s="13"/>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row>
    <row r="518" spans="1:31">
      <c r="A518" s="6"/>
      <c r="B518" s="6"/>
      <c r="C518" s="167"/>
      <c r="D518" s="13"/>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row>
    <row r="519" spans="1:31">
      <c r="A519" s="6"/>
      <c r="B519" s="6"/>
      <c r="C519" s="167"/>
      <c r="D519" s="13"/>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row>
    <row r="520" spans="1:31">
      <c r="A520" s="6"/>
      <c r="B520" s="6"/>
      <c r="C520" s="167"/>
      <c r="D520" s="13"/>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row>
    <row r="521" spans="1:31">
      <c r="A521" s="6"/>
      <c r="B521" s="6"/>
      <c r="C521" s="167"/>
      <c r="D521" s="13"/>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row>
    <row r="522" spans="1:31">
      <c r="A522" s="6"/>
      <c r="B522" s="6"/>
      <c r="C522" s="167"/>
      <c r="D522" s="13"/>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row>
    <row r="523" spans="1:31">
      <c r="A523" s="6"/>
      <c r="B523" s="6"/>
      <c r="C523" s="167"/>
      <c r="D523" s="13"/>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row>
    <row r="524" spans="1:31">
      <c r="A524" s="6"/>
      <c r="B524" s="6"/>
      <c r="C524" s="167"/>
      <c r="D524" s="13"/>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row>
    <row r="525" spans="1:31">
      <c r="A525" s="6"/>
      <c r="B525" s="6"/>
      <c r="C525" s="167"/>
      <c r="D525" s="13"/>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row>
    <row r="526" spans="1:31">
      <c r="A526" s="6"/>
      <c r="B526" s="6"/>
      <c r="C526" s="167"/>
      <c r="D526" s="13"/>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row>
    <row r="527" spans="1:31">
      <c r="A527" s="6"/>
      <c r="B527" s="6"/>
      <c r="C527" s="167"/>
      <c r="D527" s="13"/>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row>
    <row r="528" spans="1:31">
      <c r="A528" s="6"/>
      <c r="B528" s="6"/>
      <c r="C528" s="167"/>
      <c r="D528" s="13"/>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row>
    <row r="529" spans="1:31">
      <c r="A529" s="6"/>
      <c r="B529" s="6"/>
      <c r="C529" s="167"/>
      <c r="D529" s="13"/>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row>
    <row r="530" spans="1:31">
      <c r="A530" s="6"/>
      <c r="B530" s="6"/>
      <c r="C530" s="167"/>
      <c r="D530" s="13"/>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row>
    <row r="531" spans="1:31">
      <c r="A531" s="6"/>
      <c r="B531" s="6"/>
      <c r="C531" s="167"/>
      <c r="D531" s="13"/>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row>
    <row r="532" spans="1:31">
      <c r="A532" s="6"/>
      <c r="B532" s="6"/>
      <c r="C532" s="167"/>
      <c r="D532" s="13"/>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row>
    <row r="533" spans="1:31">
      <c r="A533" s="6"/>
      <c r="B533" s="6"/>
      <c r="C533" s="167"/>
      <c r="D533" s="13"/>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row>
    <row r="534" spans="1:31">
      <c r="A534" s="6"/>
      <c r="B534" s="6"/>
      <c r="C534" s="167"/>
      <c r="D534" s="13"/>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row>
    <row r="535" spans="1:31">
      <c r="A535" s="6"/>
      <c r="B535" s="6"/>
      <c r="C535" s="167"/>
      <c r="D535" s="13"/>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row>
    <row r="536" spans="1:31">
      <c r="A536" s="6"/>
      <c r="B536" s="6"/>
      <c r="C536" s="167"/>
      <c r="D536" s="13"/>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row>
    <row r="537" spans="1:31">
      <c r="A537" s="6"/>
      <c r="B537" s="6"/>
      <c r="C537" s="167"/>
      <c r="D537" s="13"/>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row>
    <row r="538" spans="1:31">
      <c r="A538" s="6"/>
      <c r="B538" s="6"/>
      <c r="C538" s="167"/>
      <c r="D538" s="13"/>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row>
    <row r="539" spans="1:31">
      <c r="A539" s="6"/>
      <c r="B539" s="6"/>
      <c r="C539" s="167"/>
      <c r="D539" s="13"/>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row>
    <row r="540" spans="1:31">
      <c r="A540" s="6"/>
      <c r="B540" s="6"/>
      <c r="C540" s="167"/>
      <c r="D540" s="13"/>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row>
    <row r="541" spans="1:31">
      <c r="A541" s="6"/>
      <c r="B541" s="6"/>
      <c r="C541" s="167"/>
      <c r="D541" s="13"/>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row>
    <row r="542" spans="1:31">
      <c r="A542" s="6"/>
      <c r="B542" s="6"/>
      <c r="C542" s="167"/>
      <c r="D542" s="13"/>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row>
    <row r="543" spans="1:31">
      <c r="A543" s="6"/>
      <c r="B543" s="6"/>
      <c r="C543" s="167"/>
      <c r="D543" s="13"/>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row>
    <row r="544" spans="1:31">
      <c r="A544" s="6"/>
      <c r="B544" s="6"/>
      <c r="C544" s="167"/>
      <c r="D544" s="13"/>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row>
    <row r="545" spans="1:31">
      <c r="A545" s="6"/>
      <c r="B545" s="6"/>
      <c r="C545" s="167"/>
      <c r="D545" s="13"/>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row>
    <row r="546" spans="1:31">
      <c r="A546" s="6"/>
      <c r="B546" s="6"/>
      <c r="C546" s="167"/>
      <c r="D546" s="13"/>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row>
    <row r="547" spans="1:31">
      <c r="A547" s="6"/>
      <c r="B547" s="6"/>
      <c r="C547" s="167"/>
      <c r="D547" s="13"/>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row>
    <row r="548" spans="1:31">
      <c r="A548" s="6"/>
      <c r="B548" s="6"/>
      <c r="C548" s="167"/>
      <c r="D548" s="13"/>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row>
    <row r="549" spans="1:31">
      <c r="A549" s="6"/>
      <c r="B549" s="6"/>
      <c r="C549" s="167"/>
      <c r="D549" s="13"/>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row>
    <row r="550" spans="1:31">
      <c r="A550" s="6"/>
      <c r="B550" s="6"/>
      <c r="C550" s="167"/>
      <c r="D550" s="13"/>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row>
    <row r="551" spans="1:31">
      <c r="A551" s="6"/>
      <c r="B551" s="6"/>
      <c r="C551" s="167"/>
      <c r="D551" s="13"/>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row>
    <row r="552" spans="1:31">
      <c r="A552" s="6"/>
      <c r="B552" s="6"/>
      <c r="C552" s="167"/>
      <c r="D552" s="13"/>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row>
    <row r="553" spans="1:31">
      <c r="A553" s="6"/>
      <c r="B553" s="6"/>
      <c r="C553" s="167"/>
      <c r="D553" s="13"/>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row>
    <row r="554" spans="1:31">
      <c r="A554" s="6"/>
      <c r="B554" s="6"/>
      <c r="C554" s="167"/>
      <c r="D554" s="13"/>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row>
    <row r="555" spans="1:31">
      <c r="A555" s="6"/>
      <c r="B555" s="6"/>
      <c r="C555" s="167"/>
      <c r="D555" s="13"/>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row>
    <row r="556" spans="1:31">
      <c r="A556" s="6"/>
      <c r="B556" s="6"/>
      <c r="C556" s="167"/>
      <c r="D556" s="13"/>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row>
    <row r="557" spans="1:31">
      <c r="A557" s="6"/>
      <c r="B557" s="6"/>
      <c r="C557" s="167"/>
      <c r="D557" s="13"/>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row>
    <row r="558" spans="1:31">
      <c r="A558" s="6"/>
      <c r="B558" s="6"/>
      <c r="C558" s="167"/>
      <c r="D558" s="13"/>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row>
    <row r="559" spans="1:31">
      <c r="A559" s="6"/>
      <c r="B559" s="6"/>
      <c r="C559" s="167"/>
      <c r="D559" s="13"/>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row>
    <row r="560" spans="1:31">
      <c r="A560" s="6"/>
      <c r="B560" s="6"/>
      <c r="C560" s="167"/>
      <c r="D560" s="13"/>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row>
    <row r="561" spans="1:31">
      <c r="A561" s="6"/>
      <c r="B561" s="6"/>
      <c r="C561" s="167"/>
      <c r="D561" s="13"/>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row>
    <row r="562" spans="1:31">
      <c r="A562" s="6"/>
      <c r="B562" s="6"/>
      <c r="C562" s="167"/>
      <c r="D562" s="13"/>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row>
    <row r="563" spans="1:31">
      <c r="A563" s="6"/>
      <c r="B563" s="6"/>
      <c r="C563" s="167"/>
      <c r="D563" s="13"/>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row>
    <row r="564" spans="1:31">
      <c r="A564" s="6"/>
      <c r="B564" s="6"/>
      <c r="C564" s="167"/>
      <c r="D564" s="13"/>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row>
    <row r="565" spans="1:31">
      <c r="A565" s="6"/>
      <c r="B565" s="6"/>
      <c r="C565" s="167"/>
      <c r="D565" s="13"/>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row>
    <row r="566" spans="1:31">
      <c r="A566" s="6"/>
      <c r="B566" s="6"/>
      <c r="C566" s="167"/>
      <c r="D566" s="13"/>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row>
    <row r="567" spans="1:31">
      <c r="A567" s="6"/>
      <c r="B567" s="6"/>
      <c r="C567" s="167"/>
      <c r="D567" s="13"/>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row>
    <row r="568" spans="1:31">
      <c r="A568" s="6"/>
      <c r="B568" s="6"/>
      <c r="C568" s="167"/>
      <c r="D568" s="13"/>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row>
    <row r="569" spans="1:31">
      <c r="A569" s="6"/>
      <c r="B569" s="6"/>
      <c r="C569" s="167"/>
      <c r="D569" s="13"/>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row>
    <row r="570" spans="1:31">
      <c r="A570" s="6"/>
      <c r="B570" s="6"/>
      <c r="C570" s="167"/>
      <c r="D570" s="13"/>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row>
    <row r="571" spans="1:31">
      <c r="A571" s="6"/>
      <c r="B571" s="6"/>
      <c r="C571" s="167"/>
      <c r="D571" s="13"/>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row>
    <row r="572" spans="1:31">
      <c r="A572" s="6"/>
      <c r="B572" s="6"/>
      <c r="C572" s="167"/>
      <c r="D572" s="13"/>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row>
    <row r="573" spans="1:31">
      <c r="A573" s="6"/>
      <c r="B573" s="6"/>
      <c r="C573" s="167"/>
      <c r="D573" s="13"/>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row>
    <row r="574" spans="1:31">
      <c r="A574" s="6"/>
      <c r="B574" s="6"/>
      <c r="C574" s="167"/>
      <c r="D574" s="13"/>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row>
    <row r="575" spans="1:31">
      <c r="A575" s="6"/>
      <c r="B575" s="6"/>
      <c r="C575" s="167"/>
      <c r="D575" s="13"/>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row>
    <row r="576" spans="1:31">
      <c r="A576" s="6"/>
      <c r="B576" s="6"/>
      <c r="C576" s="167"/>
      <c r="D576" s="13"/>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row>
    <row r="577" spans="1:31">
      <c r="A577" s="6"/>
      <c r="B577" s="6"/>
      <c r="C577" s="167"/>
      <c r="D577" s="13"/>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row>
    <row r="578" spans="1:31">
      <c r="A578" s="6"/>
      <c r="B578" s="6"/>
      <c r="C578" s="167"/>
      <c r="D578" s="13"/>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row>
    <row r="579" spans="1:31">
      <c r="A579" s="6"/>
      <c r="B579" s="6"/>
      <c r="C579" s="167"/>
      <c r="D579" s="13"/>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row>
    <row r="580" spans="1:31">
      <c r="A580" s="6"/>
      <c r="B580" s="6"/>
      <c r="C580" s="167"/>
      <c r="D580" s="13"/>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row>
    <row r="581" spans="1:31">
      <c r="A581" s="6"/>
      <c r="B581" s="6"/>
      <c r="C581" s="167"/>
      <c r="D581" s="13"/>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row>
    <row r="582" spans="1:31">
      <c r="A582" s="6"/>
      <c r="B582" s="6"/>
      <c r="C582" s="167"/>
      <c r="D582" s="13"/>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row>
    <row r="583" spans="1:31">
      <c r="A583" s="6"/>
      <c r="B583" s="6"/>
      <c r="C583" s="167"/>
      <c r="D583" s="13"/>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row>
    <row r="584" spans="1:31">
      <c r="A584" s="6"/>
      <c r="B584" s="6"/>
      <c r="C584" s="167"/>
      <c r="D584" s="13"/>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row>
    <row r="585" spans="1:31">
      <c r="A585" s="6"/>
      <c r="B585" s="6"/>
      <c r="C585" s="167"/>
      <c r="D585" s="13"/>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row>
    <row r="586" spans="1:31">
      <c r="A586" s="6"/>
      <c r="B586" s="6"/>
      <c r="C586" s="167"/>
      <c r="D586" s="13"/>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row>
    <row r="587" spans="1:31">
      <c r="A587" s="6"/>
      <c r="B587" s="6"/>
      <c r="C587" s="167"/>
      <c r="D587" s="13"/>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row>
    <row r="588" spans="1:31">
      <c r="A588" s="6"/>
      <c r="B588" s="6"/>
      <c r="C588" s="167"/>
      <c r="D588" s="13"/>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row>
    <row r="589" spans="1:31">
      <c r="A589" s="6"/>
      <c r="B589" s="6"/>
      <c r="C589" s="167"/>
      <c r="D589" s="13"/>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row>
    <row r="590" spans="1:31">
      <c r="A590" s="6"/>
      <c r="B590" s="6"/>
      <c r="C590" s="167"/>
      <c r="D590" s="13"/>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row>
    <row r="591" spans="1:31">
      <c r="A591" s="6"/>
      <c r="B591" s="6"/>
      <c r="C591" s="167"/>
      <c r="D591" s="13"/>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row>
    <row r="592" spans="1:31">
      <c r="A592" s="6"/>
      <c r="B592" s="6"/>
      <c r="C592" s="167"/>
      <c r="D592" s="13"/>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row>
    <row r="593" spans="1:31">
      <c r="A593" s="6"/>
      <c r="B593" s="6"/>
      <c r="C593" s="167"/>
      <c r="D593" s="13"/>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row>
    <row r="594" spans="1:31">
      <c r="A594" s="6"/>
      <c r="B594" s="6"/>
      <c r="C594" s="167"/>
      <c r="D594" s="13"/>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row>
    <row r="595" spans="1:31">
      <c r="A595" s="6"/>
      <c r="B595" s="6"/>
      <c r="C595" s="167"/>
      <c r="D595" s="13"/>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row>
    <row r="596" spans="1:31">
      <c r="A596" s="6"/>
      <c r="B596" s="6"/>
      <c r="C596" s="167"/>
      <c r="D596" s="13"/>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row>
    <row r="597" spans="1:31">
      <c r="A597" s="6"/>
      <c r="B597" s="6"/>
      <c r="C597" s="167"/>
      <c r="D597" s="13"/>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row>
    <row r="598" spans="1:31">
      <c r="A598" s="6"/>
      <c r="B598" s="6"/>
      <c r="C598" s="167"/>
      <c r="D598" s="13"/>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row>
    <row r="599" spans="1:31">
      <c r="A599" s="6"/>
      <c r="B599" s="6"/>
      <c r="C599" s="167"/>
      <c r="D599" s="13"/>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row>
    <row r="600" spans="1:31">
      <c r="A600" s="6"/>
      <c r="B600" s="6"/>
      <c r="C600" s="167"/>
      <c r="D600" s="13"/>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row>
    <row r="601" spans="1:31">
      <c r="A601" s="6"/>
      <c r="B601" s="6"/>
      <c r="C601" s="167"/>
      <c r="D601" s="13"/>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row>
    <row r="602" spans="1:31">
      <c r="A602" s="6"/>
      <c r="B602" s="6"/>
      <c r="C602" s="167"/>
      <c r="D602" s="13"/>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row>
    <row r="603" spans="1:31">
      <c r="A603" s="6"/>
      <c r="B603" s="6"/>
      <c r="C603" s="167"/>
      <c r="D603" s="13"/>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row>
    <row r="604" spans="1:31">
      <c r="A604" s="6"/>
      <c r="B604" s="6"/>
      <c r="C604" s="167"/>
      <c r="D604" s="13"/>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row>
    <row r="605" spans="1:31">
      <c r="A605" s="6"/>
      <c r="B605" s="6"/>
      <c r="C605" s="167"/>
      <c r="D605" s="13"/>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row>
    <row r="606" spans="1:31">
      <c r="A606" s="6"/>
      <c r="B606" s="6"/>
      <c r="C606" s="167"/>
      <c r="D606" s="13"/>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row>
    <row r="607" spans="1:31">
      <c r="A607" s="6"/>
      <c r="B607" s="6"/>
      <c r="C607" s="167"/>
      <c r="D607" s="13"/>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row>
    <row r="608" spans="1:31">
      <c r="A608" s="6"/>
      <c r="B608" s="6"/>
      <c r="C608" s="167"/>
      <c r="D608" s="13"/>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row>
    <row r="609" spans="1:31">
      <c r="A609" s="6"/>
      <c r="B609" s="6"/>
      <c r="C609" s="167"/>
      <c r="D609" s="13"/>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row>
    <row r="610" spans="1:31">
      <c r="A610" s="6"/>
      <c r="B610" s="6"/>
      <c r="C610" s="167"/>
      <c r="D610" s="13"/>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row>
    <row r="611" spans="1:31">
      <c r="A611" s="6"/>
      <c r="B611" s="6"/>
      <c r="C611" s="167"/>
      <c r="D611" s="13"/>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row>
    <row r="612" spans="1:31">
      <c r="A612" s="6"/>
      <c r="B612" s="6"/>
      <c r="C612" s="167"/>
      <c r="D612" s="13"/>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row>
    <row r="613" spans="1:31">
      <c r="A613" s="6"/>
      <c r="B613" s="6"/>
      <c r="C613" s="167"/>
      <c r="D613" s="13"/>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row>
    <row r="614" spans="1:31">
      <c r="A614" s="6"/>
      <c r="B614" s="6"/>
      <c r="C614" s="167"/>
      <c r="D614" s="13"/>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row>
    <row r="615" spans="1:31">
      <c r="A615" s="6"/>
      <c r="B615" s="6"/>
      <c r="C615" s="167"/>
      <c r="D615" s="13"/>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row>
    <row r="616" spans="1:31">
      <c r="A616" s="6"/>
      <c r="B616" s="6"/>
      <c r="C616" s="167"/>
      <c r="D616" s="13"/>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row>
    <row r="617" spans="1:31">
      <c r="A617" s="6"/>
      <c r="B617" s="6"/>
      <c r="C617" s="167"/>
      <c r="D617" s="13"/>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row>
    <row r="618" spans="1:31">
      <c r="A618" s="6"/>
      <c r="B618" s="6"/>
      <c r="C618" s="167"/>
      <c r="D618" s="13"/>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row>
    <row r="619" spans="1:31">
      <c r="A619" s="6"/>
      <c r="B619" s="6"/>
      <c r="C619" s="167"/>
      <c r="D619" s="13"/>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row>
    <row r="620" spans="1:31">
      <c r="A620" s="6"/>
      <c r="B620" s="6"/>
      <c r="C620" s="167"/>
      <c r="D620" s="13"/>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row>
    <row r="621" spans="1:31">
      <c r="A621" s="6"/>
      <c r="B621" s="6"/>
      <c r="C621" s="167"/>
      <c r="D621" s="13"/>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row>
    <row r="622" spans="1:31">
      <c r="A622" s="6"/>
      <c r="B622" s="6"/>
      <c r="C622" s="167"/>
      <c r="D622" s="13"/>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row>
    <row r="623" spans="1:31">
      <c r="A623" s="6"/>
      <c r="B623" s="6"/>
      <c r="C623" s="167"/>
      <c r="D623" s="13"/>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row>
    <row r="624" spans="1:31">
      <c r="A624" s="6"/>
      <c r="B624" s="6"/>
      <c r="C624" s="167"/>
      <c r="D624" s="13"/>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row>
    <row r="625" spans="1:31">
      <c r="A625" s="6"/>
      <c r="B625" s="6"/>
      <c r="C625" s="167"/>
      <c r="D625" s="13"/>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row>
    <row r="626" spans="1:31">
      <c r="A626" s="6"/>
      <c r="B626" s="6"/>
      <c r="C626" s="167"/>
      <c r="D626" s="13"/>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row>
    <row r="627" spans="1:31">
      <c r="A627" s="6"/>
      <c r="B627" s="6"/>
      <c r="C627" s="167"/>
      <c r="D627" s="13"/>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row>
    <row r="628" spans="1:31">
      <c r="A628" s="6"/>
      <c r="B628" s="6"/>
      <c r="C628" s="167"/>
      <c r="D628" s="13"/>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row>
    <row r="629" spans="1:31">
      <c r="A629" s="6"/>
      <c r="B629" s="6"/>
      <c r="C629" s="167"/>
      <c r="D629" s="13"/>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row>
    <row r="630" spans="1:31">
      <c r="A630" s="6"/>
      <c r="B630" s="6"/>
      <c r="C630" s="167"/>
      <c r="D630" s="13"/>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row>
    <row r="631" spans="1:31">
      <c r="A631" s="6"/>
      <c r="B631" s="6"/>
      <c r="C631" s="167"/>
      <c r="D631" s="13"/>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row>
    <row r="632" spans="1:31">
      <c r="A632" s="6"/>
      <c r="B632" s="6"/>
      <c r="C632" s="167"/>
      <c r="D632" s="13"/>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row>
    <row r="633" spans="1:31">
      <c r="A633" s="6"/>
      <c r="B633" s="6"/>
      <c r="C633" s="167"/>
      <c r="D633" s="13"/>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row>
    <row r="634" spans="1:31">
      <c r="A634" s="6"/>
      <c r="B634" s="6"/>
      <c r="C634" s="167"/>
      <c r="D634" s="13"/>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row>
    <row r="635" spans="1:31">
      <c r="A635" s="6"/>
      <c r="B635" s="6"/>
      <c r="C635" s="167"/>
      <c r="D635" s="13"/>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row>
    <row r="636" spans="1:31">
      <c r="A636" s="6"/>
      <c r="B636" s="6"/>
      <c r="C636" s="167"/>
      <c r="D636" s="13"/>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row>
    <row r="637" spans="1:31">
      <c r="A637" s="6"/>
      <c r="B637" s="6"/>
      <c r="C637" s="167"/>
      <c r="D637" s="13"/>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row>
    <row r="638" spans="1:31">
      <c r="A638" s="6"/>
      <c r="B638" s="6"/>
      <c r="C638" s="167"/>
      <c r="D638" s="13"/>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row>
    <row r="639" spans="1:31">
      <c r="A639" s="6"/>
      <c r="B639" s="6"/>
      <c r="C639" s="167"/>
      <c r="D639" s="13"/>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row>
    <row r="640" spans="1:31">
      <c r="A640" s="6"/>
      <c r="B640" s="6"/>
      <c r="C640" s="167"/>
      <c r="D640" s="13"/>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row>
    <row r="641" spans="1:31">
      <c r="A641" s="6"/>
      <c r="B641" s="6"/>
      <c r="C641" s="167"/>
      <c r="D641" s="13"/>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row>
    <row r="642" spans="1:31">
      <c r="A642" s="6"/>
      <c r="B642" s="6"/>
      <c r="C642" s="167"/>
      <c r="D642" s="13"/>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row>
    <row r="643" spans="1:31">
      <c r="A643" s="6"/>
      <c r="B643" s="6"/>
      <c r="C643" s="167"/>
      <c r="D643" s="13"/>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row>
    <row r="644" spans="1:31">
      <c r="A644" s="6"/>
      <c r="B644" s="6"/>
      <c r="C644" s="167"/>
      <c r="D644" s="13"/>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row>
    <row r="645" spans="1:31">
      <c r="A645" s="6"/>
      <c r="B645" s="6"/>
      <c r="C645" s="167"/>
      <c r="D645" s="13"/>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row>
    <row r="646" spans="1:31">
      <c r="A646" s="6"/>
      <c r="B646" s="6"/>
      <c r="C646" s="167"/>
      <c r="D646" s="13"/>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row>
    <row r="647" spans="1:31">
      <c r="A647" s="6"/>
      <c r="B647" s="6"/>
      <c r="C647" s="167"/>
      <c r="D647" s="13"/>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row>
    <row r="648" spans="1:31">
      <c r="A648" s="6"/>
      <c r="B648" s="6"/>
      <c r="C648" s="167"/>
      <c r="D648" s="13"/>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row>
    <row r="649" spans="1:31">
      <c r="A649" s="6"/>
      <c r="B649" s="6"/>
      <c r="C649" s="167"/>
      <c r="D649" s="13"/>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row>
    <row r="650" spans="1:31">
      <c r="A650" s="6"/>
      <c r="B650" s="6"/>
      <c r="C650" s="167"/>
      <c r="D650" s="13"/>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row>
    <row r="651" spans="1:31">
      <c r="A651" s="6"/>
      <c r="B651" s="6"/>
      <c r="C651" s="167"/>
      <c r="D651" s="13"/>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row>
    <row r="652" spans="1:31">
      <c r="A652" s="6"/>
      <c r="B652" s="6"/>
      <c r="C652" s="167"/>
      <c r="D652" s="13"/>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row>
    <row r="653" spans="1:31">
      <c r="A653" s="6"/>
      <c r="B653" s="6"/>
      <c r="C653" s="167"/>
      <c r="D653" s="13"/>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row>
    <row r="654" spans="1:31">
      <c r="A654" s="6"/>
      <c r="B654" s="6"/>
      <c r="C654" s="167"/>
      <c r="D654" s="13"/>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row>
    <row r="655" spans="1:31">
      <c r="A655" s="6"/>
      <c r="B655" s="6"/>
      <c r="C655" s="167"/>
      <c r="D655" s="13"/>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row>
    <row r="656" spans="1:31">
      <c r="A656" s="6"/>
      <c r="B656" s="6"/>
      <c r="C656" s="167"/>
      <c r="D656" s="13"/>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row>
    <row r="657" spans="1:31">
      <c r="A657" s="6"/>
      <c r="B657" s="6"/>
      <c r="C657" s="167"/>
      <c r="D657" s="13"/>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row>
    <row r="658" spans="1:31">
      <c r="A658" s="6"/>
      <c r="B658" s="6"/>
      <c r="C658" s="167"/>
      <c r="D658" s="13"/>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row>
    <row r="659" spans="1:31">
      <c r="A659" s="6"/>
      <c r="B659" s="6"/>
      <c r="C659" s="167"/>
      <c r="D659" s="13"/>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row>
    <row r="660" spans="1:31">
      <c r="A660" s="6"/>
      <c r="B660" s="6"/>
      <c r="C660" s="167"/>
      <c r="D660" s="13"/>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row>
    <row r="661" spans="1:31">
      <c r="A661" s="6"/>
      <c r="B661" s="6"/>
      <c r="C661" s="167"/>
      <c r="D661" s="13"/>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row>
    <row r="662" spans="1:31">
      <c r="A662" s="6"/>
      <c r="B662" s="6"/>
      <c r="C662" s="167"/>
      <c r="D662" s="13"/>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row>
    <row r="663" spans="1:31">
      <c r="A663" s="6"/>
      <c r="B663" s="6"/>
      <c r="C663" s="167"/>
      <c r="D663" s="13"/>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row>
    <row r="664" spans="1:31">
      <c r="A664" s="6"/>
      <c r="B664" s="6"/>
      <c r="C664" s="167"/>
      <c r="D664" s="13"/>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row>
    <row r="665" spans="1:31">
      <c r="A665" s="6"/>
      <c r="B665" s="6"/>
      <c r="C665" s="167"/>
      <c r="D665" s="13"/>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row>
    <row r="666" spans="1:31">
      <c r="A666" s="6"/>
      <c r="B666" s="6"/>
      <c r="C666" s="167"/>
      <c r="D666" s="13"/>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row>
    <row r="667" spans="1:31">
      <c r="A667" s="6"/>
      <c r="B667" s="6"/>
      <c r="C667" s="167"/>
      <c r="D667" s="13"/>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row>
    <row r="668" spans="1:31">
      <c r="A668" s="6"/>
      <c r="B668" s="6"/>
      <c r="C668" s="167"/>
      <c r="D668" s="13"/>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row>
    <row r="669" spans="1:31">
      <c r="A669" s="6"/>
      <c r="B669" s="6"/>
      <c r="C669" s="167"/>
      <c r="D669" s="13"/>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row>
    <row r="670" spans="1:31">
      <c r="A670" s="6"/>
      <c r="B670" s="6"/>
      <c r="C670" s="167"/>
      <c r="D670" s="13"/>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row>
    <row r="671" spans="1:31">
      <c r="A671" s="6"/>
      <c r="B671" s="6"/>
      <c r="C671" s="167"/>
      <c r="D671" s="13"/>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row>
    <row r="672" spans="1:31">
      <c r="A672" s="6"/>
      <c r="B672" s="6"/>
      <c r="C672" s="167"/>
      <c r="D672" s="13"/>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row>
    <row r="673" spans="1:31">
      <c r="A673" s="6"/>
      <c r="B673" s="6"/>
      <c r="C673" s="167"/>
      <c r="D673" s="13"/>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row>
    <row r="674" spans="1:31">
      <c r="A674" s="6"/>
      <c r="B674" s="6"/>
      <c r="C674" s="167"/>
      <c r="D674" s="13"/>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row>
    <row r="675" spans="1:31">
      <c r="A675" s="6"/>
      <c r="B675" s="6"/>
      <c r="C675" s="167"/>
      <c r="D675" s="13"/>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row>
    <row r="676" spans="1:31">
      <c r="A676" s="6"/>
      <c r="B676" s="6"/>
      <c r="C676" s="167"/>
      <c r="D676" s="13"/>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row>
    <row r="677" spans="1:31">
      <c r="A677" s="6"/>
      <c r="B677" s="6"/>
      <c r="C677" s="167"/>
      <c r="D677" s="13"/>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row>
    <row r="678" spans="1:31">
      <c r="A678" s="6"/>
      <c r="B678" s="6"/>
      <c r="C678" s="167"/>
      <c r="D678" s="13"/>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row>
    <row r="679" spans="1:31">
      <c r="A679" s="6"/>
      <c r="B679" s="6"/>
      <c r="C679" s="167"/>
      <c r="D679" s="13"/>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row>
    <row r="680" spans="1:31">
      <c r="A680" s="6"/>
      <c r="B680" s="6"/>
      <c r="C680" s="167"/>
      <c r="D680" s="13"/>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row>
    <row r="681" spans="1:31">
      <c r="A681" s="6"/>
      <c r="B681" s="6"/>
      <c r="C681" s="167"/>
      <c r="D681" s="13"/>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row>
    <row r="682" spans="1:31">
      <c r="A682" s="6"/>
      <c r="B682" s="6"/>
      <c r="C682" s="167"/>
      <c r="D682" s="13"/>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row>
    <row r="683" spans="1:31">
      <c r="A683" s="6"/>
      <c r="B683" s="6"/>
      <c r="C683" s="167"/>
      <c r="D683" s="13"/>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row>
    <row r="684" spans="1:31">
      <c r="A684" s="6"/>
      <c r="B684" s="6"/>
      <c r="C684" s="167"/>
      <c r="D684" s="13"/>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row>
    <row r="685" spans="1:31">
      <c r="A685" s="6"/>
      <c r="B685" s="6"/>
      <c r="C685" s="167"/>
      <c r="D685" s="13"/>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row>
    <row r="686" spans="1:31">
      <c r="A686" s="6"/>
      <c r="B686" s="6"/>
      <c r="C686" s="167"/>
      <c r="D686" s="13"/>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row>
    <row r="687" spans="1:31">
      <c r="A687" s="6"/>
      <c r="B687" s="6"/>
      <c r="C687" s="167"/>
      <c r="D687" s="13"/>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row>
    <row r="688" spans="1:31">
      <c r="A688" s="6"/>
      <c r="B688" s="6"/>
      <c r="C688" s="167"/>
      <c r="D688" s="13"/>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row>
    <row r="689" spans="1:31">
      <c r="A689" s="6"/>
      <c r="B689" s="6"/>
      <c r="C689" s="167"/>
      <c r="D689" s="13"/>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row>
    <row r="690" spans="1:31">
      <c r="A690" s="6"/>
      <c r="B690" s="6"/>
      <c r="C690" s="167"/>
      <c r="D690" s="13"/>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row>
    <row r="691" spans="1:31">
      <c r="A691" s="6"/>
      <c r="B691" s="6"/>
      <c r="C691" s="167"/>
      <c r="D691" s="13"/>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row>
    <row r="692" spans="1:31">
      <c r="A692" s="6"/>
      <c r="B692" s="6"/>
      <c r="C692" s="167"/>
      <c r="D692" s="13"/>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row>
    <row r="693" spans="1:31">
      <c r="A693" s="6"/>
      <c r="B693" s="6"/>
      <c r="C693" s="167"/>
      <c r="D693" s="13"/>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row>
    <row r="694" spans="1:31">
      <c r="A694" s="6"/>
      <c r="B694" s="6"/>
      <c r="C694" s="167"/>
      <c r="D694" s="13"/>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row>
    <row r="695" spans="1:31">
      <c r="A695" s="6"/>
      <c r="B695" s="6"/>
      <c r="C695" s="167"/>
      <c r="D695" s="13"/>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row>
    <row r="696" spans="1:31">
      <c r="A696" s="6"/>
      <c r="B696" s="6"/>
      <c r="C696" s="167"/>
      <c r="D696" s="13"/>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row>
    <row r="697" spans="1:31">
      <c r="A697" s="6"/>
      <c r="B697" s="6"/>
      <c r="C697" s="167"/>
      <c r="D697" s="13"/>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row>
    <row r="698" spans="1:31">
      <c r="A698" s="6"/>
      <c r="B698" s="6"/>
      <c r="C698" s="167"/>
      <c r="D698" s="13"/>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row>
    <row r="699" spans="1:31">
      <c r="A699" s="6"/>
      <c r="B699" s="6"/>
      <c r="C699" s="167"/>
      <c r="D699" s="13"/>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row>
    <row r="700" spans="1:31">
      <c r="A700" s="6"/>
      <c r="B700" s="6"/>
      <c r="C700" s="167"/>
      <c r="D700" s="13"/>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row>
    <row r="701" spans="1:31">
      <c r="A701" s="6"/>
      <c r="B701" s="6"/>
      <c r="C701" s="167"/>
      <c r="D701" s="13"/>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row>
    <row r="702" spans="1:31">
      <c r="A702" s="6"/>
      <c r="B702" s="6"/>
      <c r="C702" s="167"/>
      <c r="D702" s="13"/>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row>
    <row r="703" spans="1:31">
      <c r="A703" s="6"/>
      <c r="B703" s="6"/>
      <c r="C703" s="167"/>
      <c r="D703" s="13"/>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row>
    <row r="704" spans="1:31">
      <c r="A704" s="6"/>
      <c r="B704" s="6"/>
      <c r="C704" s="167"/>
      <c r="D704" s="13"/>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row>
    <row r="705" spans="1:31">
      <c r="A705" s="6"/>
      <c r="B705" s="6"/>
      <c r="C705" s="167"/>
      <c r="D705" s="13"/>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row>
    <row r="706" spans="1:31">
      <c r="A706" s="6"/>
      <c r="B706" s="6"/>
      <c r="C706" s="167"/>
      <c r="D706" s="13"/>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row>
    <row r="707" spans="1:31">
      <c r="A707" s="6"/>
      <c r="B707" s="6"/>
      <c r="C707" s="167"/>
      <c r="D707" s="13"/>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row>
    <row r="708" spans="1:31">
      <c r="A708" s="6"/>
      <c r="B708" s="6"/>
      <c r="C708" s="167"/>
      <c r="D708" s="13"/>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row>
    <row r="709" spans="1:31">
      <c r="A709" s="6"/>
      <c r="B709" s="6"/>
      <c r="C709" s="167"/>
      <c r="D709" s="13"/>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row>
    <row r="710" spans="1:31">
      <c r="A710" s="6"/>
      <c r="B710" s="6"/>
      <c r="C710" s="167"/>
      <c r="D710" s="13"/>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row>
    <row r="711" spans="1:31">
      <c r="A711" s="6"/>
      <c r="B711" s="6"/>
      <c r="C711" s="167"/>
      <c r="D711" s="13"/>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row>
    <row r="712" spans="1:31">
      <c r="A712" s="6"/>
      <c r="B712" s="6"/>
      <c r="C712" s="167"/>
      <c r="D712" s="13"/>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row>
    <row r="713" spans="1:31">
      <c r="A713" s="6"/>
      <c r="B713" s="6"/>
      <c r="C713" s="167"/>
      <c r="D713" s="13"/>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row>
    <row r="714" spans="1:31">
      <c r="A714" s="6"/>
      <c r="B714" s="6"/>
      <c r="C714" s="167"/>
      <c r="D714" s="13"/>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row>
    <row r="715" spans="1:31">
      <c r="A715" s="6"/>
      <c r="B715" s="6"/>
      <c r="C715" s="167"/>
      <c r="D715" s="13"/>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row>
    <row r="716" spans="1:31">
      <c r="A716" s="6"/>
      <c r="B716" s="6"/>
      <c r="C716" s="167"/>
      <c r="D716" s="13"/>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row>
    <row r="717" spans="1:31">
      <c r="A717" s="6"/>
      <c r="B717" s="6"/>
      <c r="C717" s="167"/>
      <c r="D717" s="13"/>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row>
    <row r="718" spans="1:31">
      <c r="A718" s="6"/>
      <c r="B718" s="6"/>
      <c r="C718" s="167"/>
      <c r="D718" s="13"/>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row>
    <row r="719" spans="1:31">
      <c r="A719" s="6"/>
      <c r="B719" s="6"/>
      <c r="C719" s="167"/>
      <c r="D719" s="13"/>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row>
    <row r="720" spans="1:31">
      <c r="A720" s="6"/>
      <c r="B720" s="6"/>
      <c r="C720" s="167"/>
      <c r="D720" s="13"/>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row>
    <row r="721" spans="1:31">
      <c r="A721" s="6"/>
      <c r="B721" s="6"/>
      <c r="C721" s="167"/>
      <c r="D721" s="13"/>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row>
    <row r="722" spans="1:31">
      <c r="A722" s="6"/>
      <c r="B722" s="6"/>
      <c r="C722" s="167"/>
      <c r="D722" s="13"/>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row>
    <row r="723" spans="1:31">
      <c r="A723" s="6"/>
      <c r="B723" s="6"/>
      <c r="C723" s="167"/>
      <c r="D723" s="13"/>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row>
    <row r="724" spans="1:31">
      <c r="A724" s="6"/>
      <c r="B724" s="6"/>
      <c r="C724" s="167"/>
      <c r="D724" s="13"/>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row>
    <row r="725" spans="1:31">
      <c r="A725" s="6"/>
      <c r="B725" s="6"/>
      <c r="C725" s="167"/>
      <c r="D725" s="13"/>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row>
    <row r="726" spans="1:31">
      <c r="A726" s="6"/>
      <c r="B726" s="6"/>
      <c r="C726" s="167"/>
      <c r="D726" s="13"/>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row>
    <row r="727" spans="1:31">
      <c r="A727" s="6"/>
      <c r="B727" s="6"/>
      <c r="C727" s="167"/>
      <c r="D727" s="13"/>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row>
    <row r="728" spans="1:31">
      <c r="A728" s="6"/>
      <c r="B728" s="6"/>
      <c r="C728" s="167"/>
      <c r="D728" s="13"/>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row>
    <row r="729" spans="1:31">
      <c r="A729" s="6"/>
      <c r="B729" s="6"/>
      <c r="C729" s="167"/>
      <c r="D729" s="13"/>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row>
    <row r="730" spans="1:31">
      <c r="A730" s="6"/>
      <c r="B730" s="6"/>
      <c r="C730" s="167"/>
      <c r="D730" s="13"/>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row>
    <row r="731" spans="1:31">
      <c r="A731" s="6"/>
      <c r="B731" s="6"/>
      <c r="C731" s="167"/>
      <c r="D731" s="13"/>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row>
    <row r="732" spans="1:31">
      <c r="A732" s="6"/>
      <c r="B732" s="6"/>
      <c r="C732" s="167"/>
      <c r="D732" s="13"/>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row>
    <row r="733" spans="1:31">
      <c r="A733" s="6"/>
      <c r="B733" s="6"/>
      <c r="C733" s="167"/>
      <c r="D733" s="13"/>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row>
    <row r="734" spans="1:31">
      <c r="A734" s="6"/>
      <c r="B734" s="6"/>
      <c r="C734" s="167"/>
      <c r="D734" s="13"/>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row>
    <row r="735" spans="1:31">
      <c r="A735" s="6"/>
      <c r="B735" s="6"/>
      <c r="C735" s="167"/>
      <c r="D735" s="13"/>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row>
    <row r="736" spans="1:31">
      <c r="A736" s="6"/>
      <c r="B736" s="6"/>
      <c r="C736" s="167"/>
      <c r="D736" s="13"/>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row>
    <row r="737" spans="1:31">
      <c r="A737" s="6"/>
      <c r="B737" s="6"/>
      <c r="C737" s="167"/>
      <c r="D737" s="13"/>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row>
    <row r="738" spans="1:31">
      <c r="A738" s="6"/>
      <c r="B738" s="6"/>
      <c r="C738" s="167"/>
      <c r="D738" s="13"/>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row>
    <row r="739" spans="1:31">
      <c r="A739" s="6"/>
      <c r="B739" s="6"/>
      <c r="C739" s="167"/>
      <c r="D739" s="13"/>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row>
    <row r="740" spans="1:31">
      <c r="A740" s="6"/>
      <c r="B740" s="6"/>
      <c r="C740" s="167"/>
      <c r="D740" s="13"/>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row>
    <row r="741" spans="1:31">
      <c r="A741" s="6"/>
      <c r="B741" s="6"/>
      <c r="C741" s="167"/>
      <c r="D741" s="13"/>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row>
    <row r="742" spans="1:31">
      <c r="A742" s="6"/>
      <c r="B742" s="6"/>
      <c r="C742" s="167"/>
      <c r="D742" s="13"/>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row>
    <row r="743" spans="1:31">
      <c r="A743" s="6"/>
      <c r="B743" s="6"/>
      <c r="C743" s="167"/>
      <c r="D743" s="13"/>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row>
    <row r="744" spans="1:31">
      <c r="A744" s="6"/>
      <c r="B744" s="6"/>
      <c r="C744" s="167"/>
      <c r="D744" s="13"/>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row>
    <row r="745" spans="1:31">
      <c r="A745" s="6"/>
      <c r="B745" s="6"/>
      <c r="C745" s="167"/>
      <c r="D745" s="13"/>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row>
    <row r="746" spans="1:31">
      <c r="A746" s="6"/>
      <c r="B746" s="6"/>
      <c r="C746" s="167"/>
      <c r="D746" s="13"/>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row>
    <row r="747" spans="1:31">
      <c r="A747" s="6"/>
      <c r="B747" s="6"/>
      <c r="C747" s="167"/>
      <c r="D747" s="13"/>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row>
    <row r="748" spans="1:31">
      <c r="A748" s="6"/>
      <c r="B748" s="6"/>
      <c r="C748" s="167"/>
      <c r="D748" s="13"/>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row>
    <row r="749" spans="1:31">
      <c r="A749" s="6"/>
      <c r="B749" s="6"/>
      <c r="C749" s="167"/>
      <c r="D749" s="13"/>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row>
    <row r="750" spans="1:31">
      <c r="A750" s="6"/>
      <c r="B750" s="6"/>
      <c r="C750" s="167"/>
      <c r="D750" s="13"/>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row>
    <row r="751" spans="1:31">
      <c r="A751" s="6"/>
      <c r="B751" s="6"/>
      <c r="C751" s="167"/>
      <c r="D751" s="13"/>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row>
    <row r="752" spans="1:31">
      <c r="A752" s="6"/>
      <c r="B752" s="6"/>
      <c r="C752" s="167"/>
      <c r="D752" s="13"/>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row>
    <row r="753" spans="1:31">
      <c r="A753" s="6"/>
      <c r="B753" s="6"/>
      <c r="C753" s="167"/>
      <c r="D753" s="13"/>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row>
    <row r="754" spans="1:31">
      <c r="A754" s="6"/>
      <c r="B754" s="6"/>
      <c r="C754" s="167"/>
      <c r="D754" s="13"/>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row>
    <row r="755" spans="1:31">
      <c r="A755" s="6"/>
      <c r="B755" s="6"/>
      <c r="C755" s="167"/>
      <c r="D755" s="13"/>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row>
    <row r="756" spans="1:31">
      <c r="A756" s="6"/>
      <c r="B756" s="6"/>
      <c r="C756" s="167"/>
      <c r="D756" s="13"/>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row>
    <row r="757" spans="1:31">
      <c r="A757" s="6"/>
      <c r="B757" s="6"/>
      <c r="C757" s="167"/>
      <c r="D757" s="13"/>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row>
    <row r="758" spans="1:31">
      <c r="A758" s="6"/>
      <c r="B758" s="6"/>
      <c r="C758" s="167"/>
      <c r="D758" s="13"/>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row>
    <row r="759" spans="1:31">
      <c r="A759" s="6"/>
      <c r="B759" s="6"/>
      <c r="C759" s="167"/>
      <c r="D759" s="13"/>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row>
    <row r="760" spans="1:31">
      <c r="A760" s="6"/>
      <c r="B760" s="6"/>
      <c r="C760" s="167"/>
      <c r="D760" s="13"/>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row>
    <row r="761" spans="1:31">
      <c r="A761" s="6"/>
      <c r="B761" s="6"/>
      <c r="C761" s="167"/>
      <c r="D761" s="13"/>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row>
    <row r="762" spans="1:31">
      <c r="A762" s="6"/>
      <c r="B762" s="6"/>
      <c r="C762" s="167"/>
      <c r="D762" s="13"/>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row>
    <row r="763" spans="1:31">
      <c r="A763" s="6"/>
      <c r="B763" s="6"/>
      <c r="C763" s="167"/>
      <c r="D763" s="13"/>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row>
    <row r="764" spans="1:31">
      <c r="A764" s="6"/>
      <c r="B764" s="6"/>
      <c r="C764" s="167"/>
      <c r="D764" s="13"/>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row>
    <row r="765" spans="1:31">
      <c r="A765" s="6"/>
      <c r="B765" s="6"/>
      <c r="C765" s="167"/>
      <c r="D765" s="13"/>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row>
    <row r="766" spans="1:31">
      <c r="A766" s="6"/>
      <c r="B766" s="6"/>
      <c r="C766" s="167"/>
      <c r="D766" s="13"/>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row>
    <row r="767" spans="1:31">
      <c r="A767" s="6"/>
      <c r="B767" s="6"/>
      <c r="C767" s="167"/>
      <c r="D767" s="13"/>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row>
    <row r="768" spans="1:31">
      <c r="A768" s="6"/>
      <c r="B768" s="6"/>
      <c r="C768" s="167"/>
      <c r="D768" s="13"/>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row>
    <row r="769" spans="1:31">
      <c r="A769" s="6"/>
      <c r="B769" s="6"/>
      <c r="C769" s="167"/>
      <c r="D769" s="13"/>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row>
    <row r="770" spans="1:31">
      <c r="A770" s="6"/>
      <c r="B770" s="6"/>
      <c r="C770" s="167"/>
      <c r="D770" s="13"/>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row>
    <row r="771" spans="1:31">
      <c r="A771" s="6"/>
      <c r="B771" s="6"/>
      <c r="C771" s="167"/>
      <c r="D771" s="13"/>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row>
    <row r="772" spans="1:31">
      <c r="A772" s="6"/>
      <c r="B772" s="6"/>
      <c r="C772" s="167"/>
      <c r="D772" s="13"/>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row>
    <row r="773" spans="1:31">
      <c r="A773" s="6"/>
      <c r="B773" s="6"/>
      <c r="C773" s="167"/>
      <c r="D773" s="13"/>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row>
    <row r="774" spans="1:31">
      <c r="A774" s="6"/>
      <c r="B774" s="6"/>
      <c r="C774" s="167"/>
      <c r="D774" s="13"/>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row>
    <row r="775" spans="1:31">
      <c r="A775" s="6"/>
      <c r="B775" s="6"/>
      <c r="C775" s="167"/>
      <c r="D775" s="13"/>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row>
    <row r="776" spans="1:31">
      <c r="A776" s="6"/>
      <c r="B776" s="6"/>
      <c r="C776" s="167"/>
      <c r="D776" s="13"/>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row>
    <row r="777" spans="1:31">
      <c r="A777" s="6"/>
      <c r="B777" s="6"/>
      <c r="C777" s="167"/>
      <c r="D777" s="13"/>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row>
    <row r="778" spans="1:31">
      <c r="A778" s="6"/>
      <c r="B778" s="6"/>
      <c r="C778" s="167"/>
      <c r="D778" s="13"/>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row>
    <row r="779" spans="1:31">
      <c r="A779" s="6"/>
      <c r="B779" s="6"/>
      <c r="C779" s="167"/>
      <c r="D779" s="13"/>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row>
    <row r="780" spans="1:31">
      <c r="A780" s="6"/>
      <c r="B780" s="6"/>
      <c r="C780" s="167"/>
      <c r="D780" s="13"/>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row>
    <row r="781" spans="1:31">
      <c r="A781" s="6"/>
      <c r="B781" s="6"/>
      <c r="C781" s="167"/>
      <c r="D781" s="13"/>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row>
    <row r="782" spans="1:31">
      <c r="A782" s="6"/>
      <c r="B782" s="6"/>
      <c r="C782" s="167"/>
      <c r="D782" s="13"/>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row>
    <row r="783" spans="1:31">
      <c r="A783" s="6"/>
      <c r="B783" s="6"/>
      <c r="C783" s="167"/>
      <c r="D783" s="13"/>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row>
    <row r="784" spans="1:31">
      <c r="A784" s="6"/>
      <c r="B784" s="6"/>
      <c r="C784" s="167"/>
      <c r="D784" s="13"/>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row>
    <row r="785" spans="1:31">
      <c r="A785" s="6"/>
      <c r="B785" s="6"/>
      <c r="C785" s="167"/>
      <c r="D785" s="13"/>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row>
    <row r="786" spans="1:31">
      <c r="A786" s="6"/>
      <c r="B786" s="6"/>
      <c r="C786" s="167"/>
      <c r="D786" s="13"/>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row>
    <row r="787" spans="1:31">
      <c r="A787" s="6"/>
      <c r="B787" s="6"/>
      <c r="C787" s="167"/>
      <c r="D787" s="13"/>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row>
    <row r="788" spans="1:31">
      <c r="A788" s="6"/>
      <c r="B788" s="6"/>
      <c r="C788" s="167"/>
      <c r="D788" s="13"/>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row>
    <row r="789" spans="1:31">
      <c r="A789" s="6"/>
      <c r="B789" s="6"/>
      <c r="C789" s="167"/>
      <c r="D789" s="13"/>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row>
    <row r="790" spans="1:31">
      <c r="A790" s="6"/>
      <c r="B790" s="6"/>
      <c r="C790" s="167"/>
      <c r="D790" s="13"/>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row>
    <row r="791" spans="1:31">
      <c r="A791" s="6"/>
      <c r="B791" s="6"/>
      <c r="C791" s="167"/>
      <c r="D791" s="13"/>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row>
    <row r="792" spans="1:31">
      <c r="A792" s="6"/>
      <c r="B792" s="6"/>
      <c r="C792" s="167"/>
      <c r="D792" s="13"/>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row>
    <row r="793" spans="1:31">
      <c r="A793" s="6"/>
      <c r="B793" s="6"/>
      <c r="C793" s="167"/>
      <c r="D793" s="13"/>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row>
    <row r="794" spans="1:31">
      <c r="A794" s="6"/>
      <c r="B794" s="6"/>
      <c r="C794" s="167"/>
      <c r="D794" s="13"/>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row>
    <row r="795" spans="1:31">
      <c r="A795" s="6"/>
      <c r="B795" s="6"/>
      <c r="C795" s="167"/>
      <c r="D795" s="13"/>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row>
    <row r="796" spans="1:31">
      <c r="A796" s="6"/>
      <c r="B796" s="6"/>
      <c r="C796" s="167"/>
      <c r="D796" s="13"/>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row>
    <row r="797" spans="1:31">
      <c r="A797" s="6"/>
      <c r="B797" s="6"/>
      <c r="C797" s="167"/>
      <c r="D797" s="13"/>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row>
    <row r="798" spans="1:31">
      <c r="A798" s="6"/>
      <c r="B798" s="6"/>
      <c r="C798" s="167"/>
      <c r="D798" s="13"/>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row>
    <row r="799" spans="1:31">
      <c r="A799" s="6"/>
      <c r="B799" s="6"/>
      <c r="C799" s="167"/>
      <c r="D799" s="13"/>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row>
    <row r="800" spans="1:31">
      <c r="A800" s="6"/>
      <c r="B800" s="6"/>
      <c r="C800" s="167"/>
      <c r="D800" s="13"/>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row>
    <row r="801" spans="1:31">
      <c r="A801" s="6"/>
      <c r="B801" s="6"/>
      <c r="C801" s="167"/>
      <c r="D801" s="13"/>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row>
    <row r="802" spans="1:31">
      <c r="A802" s="6"/>
      <c r="B802" s="6"/>
      <c r="C802" s="167"/>
      <c r="D802" s="13"/>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row>
    <row r="803" spans="1:31">
      <c r="A803" s="6"/>
      <c r="B803" s="6"/>
      <c r="C803" s="167"/>
      <c r="D803" s="13"/>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row>
    <row r="804" spans="1:31">
      <c r="A804" s="6"/>
      <c r="B804" s="6"/>
      <c r="C804" s="167"/>
      <c r="D804" s="13"/>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row>
    <row r="805" spans="1:31">
      <c r="A805" s="6"/>
      <c r="B805" s="6"/>
      <c r="C805" s="167"/>
      <c r="D805" s="13"/>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row>
    <row r="806" spans="1:31">
      <c r="A806" s="6"/>
      <c r="B806" s="6"/>
      <c r="C806" s="167"/>
      <c r="D806" s="13"/>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row>
    <row r="807" spans="1:31">
      <c r="A807" s="6"/>
      <c r="B807" s="6"/>
      <c r="C807" s="167"/>
      <c r="D807" s="13"/>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row>
    <row r="808" spans="1:31">
      <c r="A808" s="6"/>
      <c r="B808" s="6"/>
      <c r="C808" s="167"/>
      <c r="D808" s="13"/>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row>
    <row r="809" spans="1:31">
      <c r="A809" s="6"/>
      <c r="B809" s="6"/>
      <c r="C809" s="167"/>
      <c r="D809" s="13"/>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row>
    <row r="810" spans="1:31">
      <c r="A810" s="6"/>
      <c r="B810" s="6"/>
      <c r="C810" s="167"/>
      <c r="D810" s="13"/>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row>
    <row r="811" spans="1:31">
      <c r="A811" s="6"/>
      <c r="B811" s="6"/>
      <c r="C811" s="167"/>
      <c r="D811" s="13"/>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row>
    <row r="812" spans="1:31">
      <c r="A812" s="6"/>
      <c r="B812" s="6"/>
      <c r="C812" s="167"/>
      <c r="D812" s="13"/>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row>
    <row r="813" spans="1:31">
      <c r="A813" s="6"/>
      <c r="B813" s="6"/>
      <c r="C813" s="167"/>
      <c r="D813" s="13"/>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row>
    <row r="814" spans="1:31">
      <c r="A814" s="6"/>
      <c r="B814" s="6"/>
      <c r="C814" s="167"/>
      <c r="D814" s="13"/>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row>
    <row r="815" spans="1:31">
      <c r="A815" s="6"/>
      <c r="B815" s="6"/>
      <c r="C815" s="167"/>
      <c r="D815" s="13"/>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row>
    <row r="816" spans="1:31">
      <c r="A816" s="6"/>
      <c r="B816" s="6"/>
      <c r="C816" s="167"/>
      <c r="D816" s="13"/>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row>
    <row r="817" spans="1:31">
      <c r="A817" s="6"/>
      <c r="B817" s="6"/>
      <c r="C817" s="167"/>
      <c r="D817" s="13"/>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row>
    <row r="818" spans="1:31">
      <c r="A818" s="6"/>
      <c r="B818" s="6"/>
      <c r="C818" s="167"/>
      <c r="D818" s="13"/>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row>
    <row r="819" spans="1:31">
      <c r="A819" s="6"/>
      <c r="B819" s="6"/>
      <c r="C819" s="167"/>
      <c r="D819" s="13"/>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row>
    <row r="820" spans="1:31">
      <c r="A820" s="6"/>
      <c r="B820" s="6"/>
      <c r="C820" s="167"/>
      <c r="D820" s="13"/>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row>
    <row r="821" spans="1:31">
      <c r="A821" s="6"/>
      <c r="B821" s="6"/>
      <c r="C821" s="167"/>
      <c r="D821" s="13"/>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row>
    <row r="822" spans="1:31">
      <c r="A822" s="6"/>
      <c r="B822" s="6"/>
      <c r="C822" s="167"/>
      <c r="D822" s="13"/>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row>
    <row r="823" spans="1:31">
      <c r="A823" s="6"/>
      <c r="B823" s="6"/>
      <c r="C823" s="167"/>
      <c r="D823" s="13"/>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row>
    <row r="824" spans="1:31">
      <c r="A824" s="6"/>
      <c r="B824" s="6"/>
      <c r="C824" s="167"/>
      <c r="D824" s="13"/>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row>
    <row r="825" spans="1:31">
      <c r="A825" s="6"/>
      <c r="B825" s="6"/>
      <c r="C825" s="167"/>
      <c r="D825" s="13"/>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row>
    <row r="826" spans="1:31">
      <c r="A826" s="6"/>
      <c r="B826" s="6"/>
      <c r="C826" s="167"/>
      <c r="D826" s="13"/>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row>
    <row r="827" spans="1:31">
      <c r="A827" s="6"/>
      <c r="B827" s="6"/>
      <c r="C827" s="167"/>
      <c r="D827" s="13"/>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row>
    <row r="828" spans="1:31">
      <c r="A828" s="6"/>
      <c r="B828" s="6"/>
      <c r="C828" s="167"/>
      <c r="D828" s="13"/>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row>
    <row r="829" spans="1:31">
      <c r="A829" s="6"/>
      <c r="B829" s="6"/>
      <c r="C829" s="167"/>
      <c r="D829" s="13"/>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row>
    <row r="830" spans="1:31">
      <c r="A830" s="6"/>
      <c r="B830" s="6"/>
      <c r="C830" s="167"/>
      <c r="D830" s="13"/>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row>
    <row r="831" spans="1:31">
      <c r="A831" s="6"/>
      <c r="B831" s="6"/>
      <c r="C831" s="167"/>
      <c r="D831" s="13"/>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row>
    <row r="832" spans="1:31">
      <c r="A832" s="6"/>
      <c r="B832" s="6"/>
      <c r="C832" s="167"/>
      <c r="D832" s="13"/>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row>
    <row r="833" spans="1:31">
      <c r="A833" s="6"/>
      <c r="B833" s="6"/>
      <c r="C833" s="167"/>
      <c r="D833" s="13"/>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row>
    <row r="834" spans="1:31">
      <c r="A834" s="6"/>
      <c r="B834" s="6"/>
      <c r="C834" s="167"/>
      <c r="D834" s="13"/>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row>
    <row r="835" spans="1:31">
      <c r="A835" s="6"/>
      <c r="B835" s="6"/>
      <c r="C835" s="167"/>
      <c r="D835" s="13"/>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row>
    <row r="836" spans="1:31">
      <c r="A836" s="6"/>
      <c r="B836" s="6"/>
      <c r="C836" s="167"/>
      <c r="D836" s="13"/>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row>
    <row r="837" spans="1:31">
      <c r="A837" s="6"/>
      <c r="B837" s="6"/>
      <c r="C837" s="167"/>
      <c r="D837" s="13"/>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row>
    <row r="838" spans="1:31">
      <c r="A838" s="6"/>
      <c r="B838" s="6"/>
      <c r="C838" s="167"/>
      <c r="D838" s="13"/>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row>
    <row r="839" spans="1:31">
      <c r="A839" s="6"/>
      <c r="B839" s="6"/>
      <c r="C839" s="167"/>
      <c r="D839" s="13"/>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row>
    <row r="840" spans="1:31">
      <c r="A840" s="6"/>
      <c r="B840" s="6"/>
      <c r="C840" s="167"/>
      <c r="D840" s="13"/>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row>
    <row r="841" spans="1:31">
      <c r="A841" s="6"/>
      <c r="B841" s="6"/>
      <c r="C841" s="167"/>
      <c r="D841" s="13"/>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row>
    <row r="842" spans="1:31">
      <c r="A842" s="6"/>
      <c r="B842" s="6"/>
      <c r="C842" s="167"/>
      <c r="D842" s="13"/>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row>
    <row r="843" spans="1:31">
      <c r="A843" s="6"/>
      <c r="B843" s="6"/>
      <c r="C843" s="167"/>
      <c r="D843" s="13"/>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row>
    <row r="844" spans="1:31">
      <c r="A844" s="6"/>
      <c r="B844" s="6"/>
      <c r="C844" s="167"/>
      <c r="D844" s="13"/>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row>
    <row r="845" spans="1:31">
      <c r="A845" s="6"/>
      <c r="B845" s="6"/>
      <c r="C845" s="167"/>
      <c r="D845" s="13"/>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row>
    <row r="846" spans="1:31">
      <c r="A846" s="6"/>
      <c r="B846" s="6"/>
      <c r="C846" s="167"/>
      <c r="D846" s="13"/>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row>
    <row r="847" spans="1:31">
      <c r="A847" s="6"/>
      <c r="B847" s="6"/>
      <c r="C847" s="167"/>
      <c r="D847" s="13"/>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row>
    <row r="848" spans="1:31">
      <c r="A848" s="6"/>
      <c r="B848" s="6"/>
      <c r="C848" s="167"/>
      <c r="D848" s="13"/>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row>
    <row r="849" spans="1:31">
      <c r="A849" s="6"/>
      <c r="B849" s="6"/>
      <c r="C849" s="167"/>
      <c r="D849" s="13"/>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row>
    <row r="850" spans="1:31">
      <c r="A850" s="6"/>
      <c r="B850" s="6"/>
      <c r="C850" s="167"/>
      <c r="D850" s="13"/>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row>
    <row r="851" spans="1:31">
      <c r="A851" s="6"/>
      <c r="B851" s="6"/>
      <c r="C851" s="167"/>
      <c r="D851" s="13"/>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row>
    <row r="852" spans="1:31">
      <c r="A852" s="6"/>
      <c r="B852" s="6"/>
      <c r="C852" s="167"/>
      <c r="D852" s="13"/>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row>
    <row r="853" spans="1:31">
      <c r="A853" s="6"/>
      <c r="B853" s="6"/>
      <c r="C853" s="167"/>
      <c r="D853" s="13"/>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row>
    <row r="854" spans="1:31">
      <c r="A854" s="6"/>
      <c r="B854" s="6"/>
      <c r="C854" s="167"/>
      <c r="D854" s="13"/>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row>
    <row r="855" spans="1:31">
      <c r="A855" s="6"/>
      <c r="B855" s="6"/>
      <c r="C855" s="167"/>
      <c r="D855" s="13"/>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row>
    <row r="856" spans="1:31">
      <c r="A856" s="6"/>
      <c r="B856" s="6"/>
      <c r="C856" s="167"/>
      <c r="D856" s="13"/>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row>
    <row r="857" spans="1:31">
      <c r="A857" s="6"/>
      <c r="B857" s="6"/>
      <c r="C857" s="167"/>
      <c r="D857" s="13"/>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row>
    <row r="858" spans="1:31">
      <c r="A858" s="6"/>
      <c r="B858" s="6"/>
      <c r="C858" s="167"/>
      <c r="D858" s="13"/>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row>
    <row r="859" spans="1:31">
      <c r="A859" s="6"/>
      <c r="B859" s="6"/>
      <c r="C859" s="167"/>
      <c r="D859" s="13"/>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row>
    <row r="860" spans="1:31">
      <c r="A860" s="6"/>
      <c r="B860" s="6"/>
      <c r="C860" s="167"/>
      <c r="D860" s="13"/>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row>
    <row r="861" spans="1:31">
      <c r="A861" s="6"/>
      <c r="B861" s="6"/>
      <c r="C861" s="167"/>
      <c r="D861" s="13"/>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row>
    <row r="862" spans="1:31">
      <c r="A862" s="6"/>
      <c r="B862" s="6"/>
      <c r="C862" s="167"/>
      <c r="D862" s="13"/>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row>
    <row r="863" spans="1:31">
      <c r="A863" s="6"/>
      <c r="B863" s="6"/>
      <c r="C863" s="167"/>
      <c r="D863" s="13"/>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row>
    <row r="864" spans="1:31">
      <c r="A864" s="6"/>
      <c r="B864" s="6"/>
      <c r="C864" s="167"/>
      <c r="D864" s="13"/>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row>
    <row r="865" spans="1:31">
      <c r="A865" s="6"/>
      <c r="B865" s="6"/>
      <c r="C865" s="167"/>
      <c r="D865" s="13"/>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row>
    <row r="866" spans="1:31">
      <c r="A866" s="6"/>
      <c r="B866" s="6"/>
      <c r="C866" s="167"/>
      <c r="D866" s="13"/>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row>
    <row r="867" spans="1:31">
      <c r="A867" s="6"/>
      <c r="B867" s="6"/>
      <c r="C867" s="167"/>
      <c r="D867" s="13"/>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row>
    <row r="868" spans="1:31">
      <c r="A868" s="6"/>
      <c r="B868" s="6"/>
      <c r="C868" s="167"/>
      <c r="D868" s="13"/>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row>
    <row r="869" spans="1:31">
      <c r="A869" s="6"/>
      <c r="B869" s="6"/>
      <c r="C869" s="167"/>
      <c r="D869" s="13"/>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row>
    <row r="870" spans="1:31">
      <c r="A870" s="6"/>
      <c r="B870" s="6"/>
      <c r="C870" s="167"/>
      <c r="D870" s="13"/>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row>
    <row r="871" spans="1:31">
      <c r="A871" s="6"/>
      <c r="B871" s="6"/>
      <c r="C871" s="167"/>
      <c r="D871" s="13"/>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row>
    <row r="872" spans="1:31">
      <c r="A872" s="6"/>
      <c r="B872" s="6"/>
      <c r="C872" s="167"/>
      <c r="D872" s="13"/>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row>
    <row r="873" spans="1:31">
      <c r="A873" s="6"/>
      <c r="B873" s="6"/>
      <c r="C873" s="167"/>
      <c r="D873" s="13"/>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row>
    <row r="874" spans="1:31">
      <c r="A874" s="6"/>
      <c r="B874" s="6"/>
      <c r="C874" s="167"/>
      <c r="D874" s="13"/>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row>
    <row r="875" spans="1:31">
      <c r="A875" s="6"/>
      <c r="B875" s="6"/>
      <c r="C875" s="167"/>
      <c r="D875" s="13"/>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row>
    <row r="876" spans="1:31">
      <c r="A876" s="6"/>
      <c r="B876" s="6"/>
      <c r="C876" s="167"/>
      <c r="D876" s="13"/>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row>
    <row r="877" spans="1:31">
      <c r="A877" s="6"/>
      <c r="B877" s="6"/>
      <c r="C877" s="167"/>
      <c r="D877" s="13"/>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row>
    <row r="878" spans="1:31">
      <c r="A878" s="6"/>
      <c r="B878" s="6"/>
      <c r="C878" s="167"/>
      <c r="D878" s="13"/>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row>
    <row r="879" spans="1:31">
      <c r="A879" s="6"/>
      <c r="B879" s="6"/>
      <c r="C879" s="167"/>
      <c r="D879" s="13"/>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row>
    <row r="880" spans="1:31">
      <c r="A880" s="6"/>
      <c r="B880" s="6"/>
      <c r="C880" s="167"/>
      <c r="D880" s="13"/>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row>
    <row r="881" spans="1:31">
      <c r="A881" s="6"/>
      <c r="B881" s="6"/>
      <c r="C881" s="167"/>
      <c r="D881" s="13"/>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row>
    <row r="882" spans="1:31">
      <c r="A882" s="6"/>
      <c r="B882" s="6"/>
      <c r="C882" s="167"/>
      <c r="D882" s="13"/>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row>
    <row r="883" spans="1:31">
      <c r="A883" s="6"/>
      <c r="B883" s="6"/>
      <c r="C883" s="167"/>
      <c r="D883" s="13"/>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row>
    <row r="884" spans="1:31">
      <c r="A884" s="6"/>
      <c r="B884" s="6"/>
      <c r="C884" s="167"/>
      <c r="D884" s="13"/>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row>
    <row r="885" spans="1:31">
      <c r="A885" s="6"/>
      <c r="B885" s="6"/>
      <c r="C885" s="167"/>
      <c r="D885" s="13"/>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row>
    <row r="886" spans="1:31">
      <c r="A886" s="6"/>
      <c r="B886" s="6"/>
      <c r="C886" s="167"/>
      <c r="D886" s="13"/>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row>
    <row r="887" spans="1:31">
      <c r="A887" s="6"/>
      <c r="B887" s="6"/>
      <c r="C887" s="167"/>
      <c r="D887" s="13"/>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row>
    <row r="888" spans="1:31">
      <c r="A888" s="6"/>
      <c r="B888" s="6"/>
      <c r="C888" s="167"/>
      <c r="D888" s="13"/>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row>
    <row r="889" spans="1:31">
      <c r="A889" s="6"/>
      <c r="B889" s="6"/>
      <c r="C889" s="167"/>
      <c r="D889" s="13"/>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row>
    <row r="890" spans="1:31">
      <c r="A890" s="6"/>
      <c r="B890" s="6"/>
      <c r="C890" s="167"/>
      <c r="D890" s="13"/>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row>
    <row r="891" spans="1:31">
      <c r="A891" s="6"/>
      <c r="B891" s="6"/>
      <c r="C891" s="167"/>
      <c r="D891" s="13"/>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row>
    <row r="892" spans="1:31">
      <c r="A892" s="6"/>
      <c r="B892" s="6"/>
      <c r="C892" s="167"/>
      <c r="D892" s="13"/>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row>
    <row r="893" spans="1:31">
      <c r="A893" s="6"/>
      <c r="B893" s="6"/>
      <c r="C893" s="167"/>
      <c r="D893" s="13"/>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row>
    <row r="894" spans="1:31">
      <c r="A894" s="6"/>
      <c r="B894" s="6"/>
      <c r="C894" s="167"/>
      <c r="D894" s="13"/>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row>
    <row r="895" spans="1:31">
      <c r="A895" s="6"/>
      <c r="B895" s="6"/>
      <c r="C895" s="167"/>
      <c r="D895" s="13"/>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row>
    <row r="896" spans="1:31">
      <c r="A896" s="6"/>
      <c r="B896" s="6"/>
      <c r="C896" s="167"/>
      <c r="D896" s="13"/>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row>
    <row r="897" spans="1:31">
      <c r="A897" s="6"/>
      <c r="B897" s="6"/>
      <c r="C897" s="167"/>
      <c r="D897" s="13"/>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row>
    <row r="898" spans="1:31">
      <c r="A898" s="6"/>
      <c r="B898" s="6"/>
      <c r="C898" s="167"/>
      <c r="D898" s="13"/>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row>
    <row r="899" spans="1:31">
      <c r="A899" s="6"/>
      <c r="B899" s="6"/>
      <c r="C899" s="167"/>
      <c r="D899" s="13"/>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row>
    <row r="900" spans="1:31">
      <c r="A900" s="6"/>
      <c r="B900" s="6"/>
      <c r="C900" s="167"/>
      <c r="D900" s="13"/>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row>
    <row r="901" spans="1:31">
      <c r="A901" s="6"/>
      <c r="B901" s="6"/>
      <c r="C901" s="167"/>
      <c r="D901" s="13"/>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row>
    <row r="902" spans="1:31">
      <c r="A902" s="6"/>
      <c r="B902" s="6"/>
      <c r="C902" s="167"/>
      <c r="D902" s="13"/>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row>
    <row r="903" spans="1:31">
      <c r="A903" s="6"/>
      <c r="B903" s="6"/>
      <c r="C903" s="167"/>
      <c r="D903" s="13"/>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row>
    <row r="904" spans="1:31">
      <c r="A904" s="6"/>
      <c r="B904" s="6"/>
      <c r="C904" s="167"/>
      <c r="D904" s="13"/>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row>
    <row r="905" spans="1:31">
      <c r="A905" s="6"/>
      <c r="B905" s="6"/>
      <c r="C905" s="167"/>
      <c r="D905" s="13"/>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row>
    <row r="906" spans="1:31">
      <c r="A906" s="6"/>
      <c r="B906" s="6"/>
      <c r="C906" s="167"/>
      <c r="D906" s="13"/>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row>
    <row r="907" spans="1:31">
      <c r="A907" s="6"/>
      <c r="B907" s="6"/>
      <c r="C907" s="167"/>
      <c r="D907" s="13"/>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row>
    <row r="908" spans="1:31">
      <c r="A908" s="6"/>
      <c r="B908" s="6"/>
      <c r="C908" s="167"/>
      <c r="D908" s="13"/>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row>
    <row r="909" spans="1:31">
      <c r="A909" s="6"/>
      <c r="B909" s="6"/>
      <c r="C909" s="167"/>
      <c r="D909" s="13"/>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row>
    <row r="910" spans="1:31">
      <c r="A910" s="6"/>
      <c r="B910" s="6"/>
      <c r="C910" s="167"/>
      <c r="D910" s="13"/>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row>
    <row r="911" spans="1:31">
      <c r="A911" s="6"/>
      <c r="B911" s="6"/>
      <c r="C911" s="167"/>
      <c r="D911" s="13"/>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row>
    <row r="912" spans="1:31">
      <c r="A912" s="6"/>
      <c r="B912" s="6"/>
      <c r="C912" s="167"/>
      <c r="D912" s="13"/>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row>
    <row r="913" spans="1:31">
      <c r="A913" s="6"/>
      <c r="B913" s="6"/>
      <c r="C913" s="167"/>
      <c r="D913" s="13"/>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row>
    <row r="914" spans="1:31">
      <c r="A914" s="6"/>
      <c r="B914" s="6"/>
      <c r="C914" s="167"/>
      <c r="D914" s="13"/>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row>
    <row r="915" spans="1:31">
      <c r="A915" s="6"/>
      <c r="B915" s="6"/>
      <c r="C915" s="167"/>
      <c r="D915" s="13"/>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row>
    <row r="916" spans="1:31">
      <c r="A916" s="6"/>
      <c r="B916" s="6"/>
      <c r="C916" s="167"/>
      <c r="D916" s="13"/>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row>
    <row r="917" spans="1:31">
      <c r="A917" s="6"/>
      <c r="B917" s="6"/>
      <c r="C917" s="167"/>
      <c r="D917" s="13"/>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row>
    <row r="918" spans="1:31">
      <c r="A918" s="6"/>
      <c r="B918" s="6"/>
      <c r="C918" s="167"/>
      <c r="D918" s="13"/>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row>
    <row r="919" spans="1:31">
      <c r="A919" s="6"/>
      <c r="B919" s="6"/>
      <c r="C919" s="167"/>
      <c r="D919" s="13"/>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row>
    <row r="920" spans="1:31">
      <c r="A920" s="6"/>
      <c r="B920" s="6"/>
      <c r="C920" s="167"/>
      <c r="D920" s="13"/>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row>
    <row r="921" spans="1:31">
      <c r="A921" s="6"/>
      <c r="B921" s="6"/>
      <c r="C921" s="167"/>
      <c r="D921" s="13"/>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row>
    <row r="922" spans="1:31">
      <c r="A922" s="6"/>
      <c r="B922" s="6"/>
      <c r="C922" s="167"/>
      <c r="D922" s="13"/>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row>
    <row r="923" spans="1:31">
      <c r="A923" s="6"/>
      <c r="B923" s="6"/>
      <c r="C923" s="167"/>
      <c r="D923" s="13"/>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row>
    <row r="924" spans="1:31">
      <c r="A924" s="6"/>
      <c r="B924" s="6"/>
      <c r="C924" s="167"/>
      <c r="D924" s="13"/>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row>
    <row r="925" spans="1:31">
      <c r="A925" s="6"/>
      <c r="B925" s="6"/>
      <c r="C925" s="167"/>
      <c r="D925" s="13"/>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row>
    <row r="926" spans="1:31">
      <c r="A926" s="6"/>
      <c r="B926" s="6"/>
      <c r="C926" s="167"/>
      <c r="D926" s="13"/>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row>
    <row r="927" spans="1:31">
      <c r="A927" s="6"/>
      <c r="B927" s="6"/>
      <c r="C927" s="167"/>
      <c r="D927" s="13"/>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row>
    <row r="928" spans="1:31">
      <c r="A928" s="6"/>
      <c r="B928" s="6"/>
      <c r="C928" s="167"/>
      <c r="D928" s="13"/>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row>
    <row r="929" spans="1:31">
      <c r="A929" s="6"/>
      <c r="B929" s="6"/>
      <c r="C929" s="167"/>
      <c r="D929" s="13"/>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row>
    <row r="930" spans="1:31">
      <c r="A930" s="6"/>
      <c r="B930" s="6"/>
      <c r="C930" s="167"/>
      <c r="D930" s="13"/>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row>
    <row r="931" spans="1:31">
      <c r="A931" s="6"/>
      <c r="B931" s="6"/>
      <c r="C931" s="167"/>
      <c r="D931" s="13"/>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row>
    <row r="932" spans="1:31">
      <c r="A932" s="6"/>
      <c r="B932" s="6"/>
      <c r="C932" s="167"/>
      <c r="D932" s="13"/>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row>
    <row r="933" spans="1:31">
      <c r="A933" s="6"/>
      <c r="B933" s="6"/>
      <c r="C933" s="167"/>
      <c r="D933" s="13"/>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row>
    <row r="934" spans="1:31">
      <c r="A934" s="6"/>
      <c r="B934" s="6"/>
      <c r="C934" s="167"/>
      <c r="D934" s="13"/>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row>
    <row r="935" spans="1:31">
      <c r="A935" s="6"/>
      <c r="B935" s="6"/>
      <c r="C935" s="167"/>
      <c r="D935" s="13"/>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row>
    <row r="936" spans="1:31">
      <c r="A936" s="6"/>
      <c r="B936" s="6"/>
      <c r="C936" s="167"/>
      <c r="D936" s="13"/>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row>
    <row r="937" spans="1:31">
      <c r="A937" s="6"/>
      <c r="B937" s="6"/>
      <c r="C937" s="167"/>
      <c r="D937" s="13"/>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row>
    <row r="938" spans="1:31">
      <c r="A938" s="6"/>
      <c r="B938" s="6"/>
      <c r="C938" s="167"/>
      <c r="D938" s="13"/>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row>
    <row r="939" spans="1:31">
      <c r="A939" s="6"/>
      <c r="B939" s="6"/>
      <c r="C939" s="167"/>
      <c r="D939" s="13"/>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row>
    <row r="940" spans="1:31">
      <c r="A940" s="6"/>
      <c r="B940" s="6"/>
      <c r="C940" s="167"/>
      <c r="D940" s="13"/>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row>
    <row r="941" spans="1:31">
      <c r="A941" s="6"/>
      <c r="B941" s="6"/>
      <c r="C941" s="167"/>
      <c r="D941" s="13"/>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row>
    <row r="942" spans="1:31">
      <c r="A942" s="6"/>
      <c r="B942" s="6"/>
      <c r="C942" s="167"/>
      <c r="D942" s="13"/>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row>
    <row r="943" spans="1:31">
      <c r="A943" s="6"/>
      <c r="B943" s="6"/>
      <c r="C943" s="167"/>
      <c r="D943" s="13"/>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row>
    <row r="944" spans="1:31">
      <c r="A944" s="6"/>
      <c r="B944" s="6"/>
      <c r="C944" s="167"/>
      <c r="D944" s="13"/>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row>
    <row r="945" spans="1:31">
      <c r="A945" s="6"/>
      <c r="B945" s="6"/>
      <c r="C945" s="167"/>
      <c r="D945" s="13"/>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row>
    <row r="946" spans="1:31">
      <c r="A946" s="6"/>
      <c r="B946" s="6"/>
      <c r="C946" s="167"/>
      <c r="D946" s="13"/>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row>
    <row r="947" spans="1:31">
      <c r="A947" s="6"/>
      <c r="B947" s="6"/>
      <c r="C947" s="167"/>
      <c r="D947" s="13"/>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row>
    <row r="948" spans="1:31">
      <c r="A948" s="6"/>
      <c r="B948" s="6"/>
      <c r="C948" s="167"/>
      <c r="D948" s="13"/>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row>
    <row r="949" spans="1:31">
      <c r="A949" s="6"/>
      <c r="B949" s="6"/>
      <c r="C949" s="167"/>
      <c r="D949" s="13"/>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row>
    <row r="950" spans="1:31">
      <c r="A950" s="6"/>
      <c r="B950" s="6"/>
      <c r="C950" s="167"/>
      <c r="D950" s="13"/>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row>
    <row r="951" spans="1:31">
      <c r="A951" s="6"/>
      <c r="B951" s="6"/>
      <c r="C951" s="167"/>
      <c r="D951" s="13"/>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row>
    <row r="952" spans="1:31">
      <c r="A952" s="6"/>
      <c r="B952" s="6"/>
      <c r="C952" s="167"/>
      <c r="D952" s="13"/>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row>
    <row r="953" spans="1:31">
      <c r="A953" s="6"/>
      <c r="B953" s="6"/>
      <c r="C953" s="167"/>
      <c r="D953" s="13"/>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row>
    <row r="954" spans="1:31">
      <c r="A954" s="6"/>
      <c r="B954" s="6"/>
      <c r="C954" s="167"/>
      <c r="D954" s="13"/>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row>
    <row r="955" spans="1:31">
      <c r="A955" s="6"/>
      <c r="B955" s="6"/>
      <c r="C955" s="167"/>
      <c r="D955" s="13"/>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row>
    <row r="956" spans="1:31">
      <c r="A956" s="6"/>
      <c r="B956" s="6"/>
      <c r="C956" s="167"/>
      <c r="D956" s="13"/>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row>
    <row r="957" spans="1:31">
      <c r="A957" s="6"/>
      <c r="B957" s="6"/>
      <c r="C957" s="167"/>
      <c r="D957" s="13"/>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row>
    <row r="958" spans="1:31">
      <c r="A958" s="6"/>
      <c r="B958" s="6"/>
      <c r="C958" s="167"/>
      <c r="D958" s="13"/>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row>
    <row r="959" spans="1:31">
      <c r="A959" s="6"/>
      <c r="B959" s="6"/>
      <c r="C959" s="167"/>
      <c r="D959" s="13"/>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row>
    <row r="960" spans="1:31">
      <c r="A960" s="6"/>
      <c r="B960" s="6"/>
      <c r="C960" s="167"/>
      <c r="D960" s="13"/>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row>
    <row r="961" spans="1:31">
      <c r="A961" s="6"/>
      <c r="B961" s="6"/>
      <c r="C961" s="167"/>
      <c r="D961" s="13"/>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row>
    <row r="962" spans="1:31">
      <c r="A962" s="6"/>
      <c r="B962" s="6"/>
      <c r="C962" s="167"/>
      <c r="D962" s="13"/>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row>
    <row r="963" spans="1:31">
      <c r="A963" s="6"/>
      <c r="B963" s="6"/>
      <c r="C963" s="167"/>
      <c r="D963" s="13"/>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row>
    <row r="964" spans="1:31">
      <c r="A964" s="6"/>
      <c r="B964" s="6"/>
      <c r="C964" s="167"/>
      <c r="D964" s="13"/>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row>
    <row r="965" spans="1:31">
      <c r="A965" s="6"/>
      <c r="B965" s="6"/>
      <c r="C965" s="167"/>
      <c r="D965" s="13"/>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row>
    <row r="966" spans="1:31">
      <c r="A966" s="6"/>
      <c r="B966" s="6"/>
      <c r="C966" s="167"/>
      <c r="D966" s="13"/>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row>
    <row r="967" spans="1:31">
      <c r="A967" s="6"/>
      <c r="B967" s="6"/>
      <c r="C967" s="167"/>
      <c r="D967" s="13"/>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row>
    <row r="968" spans="1:31">
      <c r="A968" s="6"/>
      <c r="B968" s="6"/>
      <c r="C968" s="167"/>
      <c r="D968" s="13"/>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row>
    <row r="969" spans="1:31">
      <c r="A969" s="6"/>
      <c r="B969" s="6"/>
      <c r="C969" s="167"/>
      <c r="D969" s="13"/>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row>
    <row r="970" spans="1:31">
      <c r="A970" s="6"/>
      <c r="B970" s="6"/>
      <c r="C970" s="167"/>
      <c r="D970" s="13"/>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row>
    <row r="971" spans="1:31">
      <c r="A971" s="6"/>
      <c r="B971" s="6"/>
      <c r="C971" s="167"/>
      <c r="D971" s="13"/>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row>
    <row r="972" spans="1:31">
      <c r="A972" s="6"/>
      <c r="B972" s="6"/>
      <c r="C972" s="167"/>
      <c r="D972" s="13"/>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row>
    <row r="973" spans="1:31">
      <c r="A973" s="6"/>
      <c r="B973" s="6"/>
      <c r="C973" s="167"/>
      <c r="D973" s="13"/>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row>
    <row r="974" spans="1:31">
      <c r="A974" s="6"/>
      <c r="B974" s="6"/>
      <c r="C974" s="167"/>
      <c r="D974" s="13"/>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row>
    <row r="975" spans="1:31">
      <c r="A975" s="6"/>
      <c r="B975" s="6"/>
      <c r="C975" s="167"/>
      <c r="D975" s="13"/>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row>
    <row r="976" spans="1:31">
      <c r="A976" s="6"/>
      <c r="B976" s="6"/>
      <c r="C976" s="167"/>
      <c r="D976" s="13"/>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row>
    <row r="977" spans="1:31">
      <c r="A977" s="6"/>
      <c r="B977" s="6"/>
      <c r="C977" s="167"/>
      <c r="D977" s="13"/>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row>
    <row r="978" spans="1:31">
      <c r="A978" s="6"/>
      <c r="B978" s="6"/>
      <c r="C978" s="167"/>
      <c r="D978" s="13"/>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row>
    <row r="979" spans="1:31">
      <c r="A979" s="6"/>
      <c r="B979" s="6"/>
      <c r="C979" s="167"/>
      <c r="D979" s="13"/>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row>
    <row r="980" spans="1:31">
      <c r="A980" s="6"/>
      <c r="B980" s="6"/>
      <c r="C980" s="167"/>
      <c r="D980" s="13"/>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row>
    <row r="981" spans="1:31">
      <c r="A981" s="6"/>
      <c r="B981" s="6"/>
      <c r="C981" s="167"/>
      <c r="D981" s="13"/>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row>
    <row r="982" spans="1:31">
      <c r="A982" s="6"/>
      <c r="B982" s="6"/>
      <c r="C982" s="167"/>
      <c r="D982" s="13"/>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row>
    <row r="983" spans="1:31">
      <c r="A983" s="6"/>
      <c r="B983" s="6"/>
      <c r="C983" s="167"/>
      <c r="D983" s="13"/>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row>
    <row r="984" spans="1:31">
      <c r="A984" s="6"/>
      <c r="B984" s="6"/>
      <c r="C984" s="167"/>
      <c r="D984" s="13"/>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row>
    <row r="985" spans="1:31">
      <c r="A985" s="6"/>
      <c r="B985" s="6"/>
      <c r="C985" s="167"/>
      <c r="D985" s="13"/>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row>
    <row r="986" spans="1:31">
      <c r="A986" s="6"/>
      <c r="B986" s="6"/>
      <c r="C986" s="167"/>
      <c r="D986" s="13"/>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row>
    <row r="987" spans="1:31">
      <c r="A987" s="6"/>
      <c r="B987" s="6"/>
      <c r="C987" s="167"/>
      <c r="D987" s="13"/>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row>
    <row r="988" spans="1:31">
      <c r="A988" s="6"/>
      <c r="B988" s="6"/>
      <c r="C988" s="167"/>
      <c r="D988" s="13"/>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row>
    <row r="989" spans="1:31">
      <c r="A989" s="6"/>
      <c r="B989" s="6"/>
      <c r="C989" s="167"/>
      <c r="D989" s="13"/>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row>
    <row r="990" spans="1:31">
      <c r="A990" s="6"/>
      <c r="B990" s="6"/>
      <c r="C990" s="167"/>
      <c r="D990" s="13"/>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row>
    <row r="991" spans="1:31">
      <c r="A991" s="6"/>
      <c r="B991" s="6"/>
      <c r="C991" s="167"/>
      <c r="D991" s="13"/>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row>
    <row r="992" spans="1:31">
      <c r="A992" s="6"/>
      <c r="B992" s="6"/>
      <c r="C992" s="167"/>
      <c r="D992" s="13"/>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row>
    <row r="993" spans="1:31">
      <c r="A993" s="6"/>
      <c r="B993" s="6"/>
      <c r="C993" s="167"/>
      <c r="D993" s="13"/>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row>
    <row r="994" spans="1:31">
      <c r="A994" s="6"/>
      <c r="B994" s="6"/>
      <c r="C994" s="167"/>
      <c r="D994" s="13"/>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row>
    <row r="995" spans="1:31">
      <c r="A995" s="6"/>
      <c r="B995" s="6"/>
      <c r="C995" s="167"/>
      <c r="D995" s="13"/>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row>
    <row r="996" spans="1:31">
      <c r="A996" s="6"/>
      <c r="B996" s="6"/>
      <c r="C996" s="167"/>
      <c r="D996" s="13"/>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row>
    <row r="997" spans="1:31">
      <c r="A997" s="6"/>
      <c r="B997" s="6"/>
      <c r="C997" s="167"/>
      <c r="D997" s="13"/>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row>
    <row r="998" spans="1:31">
      <c r="A998" s="6"/>
      <c r="B998" s="6"/>
      <c r="C998" s="167"/>
      <c r="D998" s="13"/>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row>
    <row r="999" spans="1:31">
      <c r="A999" s="6"/>
      <c r="B999" s="6"/>
      <c r="C999" s="167"/>
      <c r="D999" s="13"/>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row>
    <row r="1000" spans="1:31">
      <c r="A1000" s="6"/>
      <c r="B1000" s="6"/>
      <c r="C1000" s="167"/>
      <c r="D1000" s="13"/>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row>
  </sheetData>
  <autoFilter ref="A1:K1000" xr:uid="{00000000-0009-0000-0000-000007000000}"/>
  <hyperlinks>
    <hyperlink ref="J2" r:id="rId1" xr:uid="{00000000-0004-0000-0700-000000000000}"/>
    <hyperlink ref="J3" r:id="rId2" location="downloads" xr:uid="{00000000-0004-0000-0700-000001000000}"/>
    <hyperlink ref="J4" r:id="rId3" xr:uid="{00000000-0004-0000-0700-000002000000}"/>
    <hyperlink ref="J5" r:id="rId4" xr:uid="{00000000-0004-0000-0700-000003000000}"/>
    <hyperlink ref="J6" r:id="rId5" xr:uid="{00000000-0004-0000-0700-000004000000}"/>
    <hyperlink ref="J7" r:id="rId6" xr:uid="{00000000-0004-0000-0700-000005000000}"/>
    <hyperlink ref="K7" r:id="rId7" xr:uid="{00000000-0004-0000-0700-000006000000}"/>
    <hyperlink ref="J8" r:id="rId8" xr:uid="{00000000-0004-0000-0700-000007000000}"/>
    <hyperlink ref="J9" r:id="rId9" xr:uid="{00000000-0004-0000-0700-000008000000}"/>
    <hyperlink ref="J10" r:id="rId10" xr:uid="{00000000-0004-0000-0700-000009000000}"/>
    <hyperlink ref="J11" r:id="rId11" xr:uid="{00000000-0004-0000-0700-00000A000000}"/>
    <hyperlink ref="J12" r:id="rId12" xr:uid="{00000000-0004-0000-0700-00000B000000}"/>
    <hyperlink ref="J13" r:id="rId13" xr:uid="{00000000-0004-0000-0700-00000C000000}"/>
    <hyperlink ref="J14" r:id="rId14" xr:uid="{00000000-0004-0000-0700-00000D000000}"/>
    <hyperlink ref="J15" r:id="rId15" xr:uid="{00000000-0004-0000-0700-00000E000000}"/>
    <hyperlink ref="J16" r:id="rId16" xr:uid="{00000000-0004-0000-0700-00000F000000}"/>
    <hyperlink ref="J17" r:id="rId17" xr:uid="{00000000-0004-0000-0700-000010000000}"/>
    <hyperlink ref="J18" r:id="rId18" xr:uid="{00000000-0004-0000-0700-000011000000}"/>
    <hyperlink ref="J19" r:id="rId19" xr:uid="{00000000-0004-0000-0700-000012000000}"/>
    <hyperlink ref="J20" r:id="rId20" xr:uid="{00000000-0004-0000-0700-000013000000}"/>
    <hyperlink ref="J21" r:id="rId21" xr:uid="{00000000-0004-0000-0700-000014000000}"/>
    <hyperlink ref="J22" r:id="rId22" xr:uid="{00000000-0004-0000-0700-000015000000}"/>
    <hyperlink ref="J23" r:id="rId23" location=".WKRXFG-LSUk" xr:uid="{00000000-0004-0000-0700-000016000000}"/>
    <hyperlink ref="J24" r:id="rId24" location=".WKRXGW-LSUk" xr:uid="{00000000-0004-0000-0700-000017000000}"/>
    <hyperlink ref="J25" r:id="rId25" location=".WKRXD2-LSUk" xr:uid="{00000000-0004-0000-0700-000018000000}"/>
    <hyperlink ref="J26" r:id="rId26" xr:uid="{00000000-0004-0000-0700-000019000000}"/>
    <hyperlink ref="J27" r:id="rId27" xr:uid="{00000000-0004-0000-0700-00001A000000}"/>
    <hyperlink ref="J28" r:id="rId28" xr:uid="{00000000-0004-0000-0700-00001B000000}"/>
    <hyperlink ref="J29" r:id="rId29" xr:uid="{00000000-0004-0000-0700-00001C000000}"/>
    <hyperlink ref="J30" r:id="rId30" xr:uid="{00000000-0004-0000-0700-00001D000000}"/>
    <hyperlink ref="J31" r:id="rId31" xr:uid="{00000000-0004-0000-0700-00001E000000}"/>
    <hyperlink ref="J32" r:id="rId32" xr:uid="{00000000-0004-0000-0700-00001F000000}"/>
    <hyperlink ref="J33" r:id="rId33" xr:uid="{00000000-0004-0000-0700-000020000000}"/>
    <hyperlink ref="J34" r:id="rId34" xr:uid="{00000000-0004-0000-0700-000021000000}"/>
    <hyperlink ref="J35" r:id="rId35" xr:uid="{00000000-0004-0000-0700-000022000000}"/>
    <hyperlink ref="J36" r:id="rId36" xr:uid="{00000000-0004-0000-0700-000023000000}"/>
    <hyperlink ref="J37" r:id="rId37" xr:uid="{00000000-0004-0000-0700-000024000000}"/>
    <hyperlink ref="J38" r:id="rId38" xr:uid="{00000000-0004-0000-0700-000025000000}"/>
    <hyperlink ref="J39" r:id="rId39" xr:uid="{00000000-0004-0000-0700-000026000000}"/>
    <hyperlink ref="J40" r:id="rId40" xr:uid="{00000000-0004-0000-0700-000027000000}"/>
    <hyperlink ref="J41" r:id="rId41" xr:uid="{00000000-0004-0000-0700-000028000000}"/>
    <hyperlink ref="J42" r:id="rId42" xr:uid="{00000000-0004-0000-0700-000029000000}"/>
    <hyperlink ref="J43" r:id="rId43" xr:uid="{00000000-0004-0000-0700-00002A000000}"/>
    <hyperlink ref="J44" r:id="rId44" xr:uid="{00000000-0004-0000-0700-00002B000000}"/>
    <hyperlink ref="J45" r:id="rId45" xr:uid="{00000000-0004-0000-0700-00002C000000}"/>
    <hyperlink ref="J46" r:id="rId46" xr:uid="{00000000-0004-0000-0700-00002D000000}"/>
    <hyperlink ref="J47" r:id="rId47" xr:uid="{00000000-0004-0000-0700-00002E000000}"/>
    <hyperlink ref="J48" r:id="rId48" xr:uid="{00000000-0004-0000-0700-00002F000000}"/>
    <hyperlink ref="J49" r:id="rId49" xr:uid="{00000000-0004-0000-0700-000030000000}"/>
    <hyperlink ref="J50" r:id="rId50" xr:uid="{00000000-0004-0000-0700-000031000000}"/>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Papers</vt:lpstr>
      <vt:lpstr>Study INNOVATION</vt:lpstr>
      <vt:lpstr>Study INTERNATIONALISATION</vt:lpstr>
      <vt:lpstr>Study INVESTING TOGETHER</vt:lpstr>
      <vt:lpstr>Study INCLUSIVE GROWTH</vt:lpstr>
      <vt:lpstr>Research Projects</vt:lpstr>
      <vt:lpstr>PhD Theses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BERNAL VALENCIA Marta</dc:creator>
  <cp:keywords/>
  <dc:description/>
  <cp:lastModifiedBy>Clive Gillman</cp:lastModifiedBy>
  <cp:revision/>
  <dcterms:created xsi:type="dcterms:W3CDTF">2017-04-30T11:53:12Z</dcterms:created>
  <dcterms:modified xsi:type="dcterms:W3CDTF">2018-06-20T15:56:36Z</dcterms:modified>
  <cp:category/>
  <cp:contentStatus/>
</cp:coreProperties>
</file>